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A-CustoDetalhado" sheetId="1" r:id="rId1"/>
    <sheet name="B-EncargosSociais" sheetId="10" r:id="rId2"/>
    <sheet name="C-Insumos" sheetId="5" r:id="rId3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C13" i="5" l="1"/>
  <c r="H59" i="1"/>
  <c r="H58" i="1"/>
  <c r="L26" i="1" l="1"/>
  <c r="J26" i="1"/>
  <c r="L25" i="1"/>
  <c r="J25" i="1"/>
  <c r="L24" i="1"/>
  <c r="J24" i="1"/>
  <c r="L23" i="1"/>
  <c r="L27" i="1" s="1"/>
  <c r="J23" i="1"/>
  <c r="J27" i="1" s="1"/>
  <c r="C17" i="5" l="1"/>
  <c r="E20" i="5" l="1"/>
  <c r="D20" i="5"/>
  <c r="E18" i="5"/>
  <c r="D18" i="5"/>
  <c r="L13" i="1" l="1"/>
  <c r="C23" i="5" l="1"/>
  <c r="C22" i="5"/>
  <c r="C21" i="5"/>
  <c r="C16" i="5"/>
  <c r="L22" i="1" l="1"/>
  <c r="J22" i="1"/>
  <c r="B4" i="5" l="1"/>
  <c r="C6" i="5" l="1"/>
  <c r="C14" i="5"/>
  <c r="C9" i="5"/>
  <c r="C8" i="5"/>
  <c r="C11" i="5"/>
  <c r="C10" i="5"/>
  <c r="C15" i="5"/>
  <c r="K50" i="1" l="1"/>
  <c r="L14" i="1"/>
  <c r="L15" i="1" l="1"/>
  <c r="C7" i="5" l="1"/>
  <c r="C12" i="5"/>
  <c r="K48" i="1"/>
  <c r="E19" i="5"/>
  <c r="G44" i="1" l="1"/>
  <c r="J14" i="1" l="1"/>
  <c r="A57" i="1" l="1"/>
  <c r="H57" i="1"/>
  <c r="I50" i="1" l="1"/>
  <c r="J15" i="1" l="1"/>
  <c r="I48" i="1" l="1"/>
  <c r="E23" i="5" l="1"/>
  <c r="E22" i="5"/>
  <c r="E21" i="5"/>
  <c r="E17" i="5"/>
  <c r="E16" i="5"/>
  <c r="E15" i="5"/>
  <c r="E14" i="5"/>
  <c r="E13" i="5"/>
  <c r="E12" i="5"/>
  <c r="E11" i="5"/>
  <c r="E10" i="5"/>
  <c r="E9" i="5"/>
  <c r="E8" i="5"/>
  <c r="E7" i="5"/>
  <c r="E6" i="5"/>
  <c r="F24" i="5" l="1"/>
  <c r="F25" i="5" s="1"/>
  <c r="J31" i="1" s="1"/>
  <c r="E33" i="10"/>
  <c r="D33" i="10"/>
  <c r="C33" i="10"/>
  <c r="L31" i="1" l="1"/>
  <c r="F32" i="10"/>
  <c r="F31" i="10"/>
  <c r="J32" i="1" l="1"/>
  <c r="I51" i="1" s="1"/>
  <c r="L32" i="1"/>
  <c r="K51" i="1" s="1"/>
  <c r="F33" i="10"/>
  <c r="F34" i="10" s="1"/>
  <c r="H18" i="1" s="1"/>
  <c r="J18" i="1" l="1"/>
  <c r="J36" i="1" s="1"/>
  <c r="L18" i="1"/>
  <c r="L36" i="1" s="1"/>
  <c r="I49" i="1" l="1"/>
  <c r="K49" i="1"/>
  <c r="L40" i="1"/>
  <c r="L42" i="1"/>
  <c r="L41" i="1"/>
  <c r="L39" i="1"/>
  <c r="L38" i="1"/>
  <c r="L37" i="1"/>
  <c r="L43" i="1"/>
  <c r="J43" i="1"/>
  <c r="J39" i="1"/>
  <c r="J40" i="1"/>
  <c r="J37" i="1"/>
  <c r="J42" i="1"/>
  <c r="J41" i="1"/>
  <c r="J38" i="1"/>
  <c r="L44" i="1" l="1"/>
  <c r="K52" i="1" s="1"/>
  <c r="K53" i="1" s="1"/>
  <c r="J44" i="1"/>
  <c r="I52" i="1" s="1"/>
  <c r="I53" i="1" s="1"/>
  <c r="B57" i="1" s="1"/>
  <c r="F57" i="1" s="1"/>
  <c r="I57" i="1" s="1"/>
  <c r="B58" i="1" l="1"/>
  <c r="F58" i="1" s="1"/>
  <c r="F59" i="1" l="1"/>
  <c r="I58" i="1"/>
</calcChain>
</file>

<file path=xl/sharedStrings.xml><?xml version="1.0" encoding="utf-8"?>
<sst xmlns="http://schemas.openxmlformats.org/spreadsheetml/2006/main" count="259" uniqueCount="206">
  <si>
    <t>Mão de Obra:</t>
  </si>
  <si>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</si>
  <si>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</si>
  <si>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</si>
  <si>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</si>
  <si>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</si>
  <si>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</si>
  <si>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</si>
  <si>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</si>
  <si>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</si>
  <si>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</si>
  <si>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</si>
  <si>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Planilha de Composição de Uniforme e EPI - Serviço de Coleta</t>
  </si>
  <si>
    <t>Quantidade de Funcionários</t>
  </si>
  <si>
    <t>Uniforme / EPI</t>
  </si>
  <si>
    <t>Indv.</t>
  </si>
  <si>
    <t>Total</t>
  </si>
  <si>
    <t>Óculos de Proteção</t>
  </si>
  <si>
    <t>Preço Unt.</t>
  </si>
  <si>
    <t>Preço Total</t>
  </si>
  <si>
    <t>Total Anual</t>
  </si>
  <si>
    <t>Lucro</t>
  </si>
  <si>
    <t>Total Mensal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</si>
  <si>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</si>
  <si>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</si>
  <si>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</si>
  <si>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</si>
  <si>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</si>
  <si>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</si>
  <si>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</si>
  <si>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</si>
  <si>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</si>
  <si>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</si>
  <si>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</si>
  <si>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</si>
  <si>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</si>
  <si>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</si>
  <si>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</si>
  <si>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</si>
  <si>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</si>
  <si>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</si>
  <si>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</si>
  <si>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</si>
  <si>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</si>
  <si>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</si>
  <si>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</si>
  <si>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</si>
  <si>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</si>
  <si>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</si>
  <si>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</si>
  <si>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</si>
  <si>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</si>
  <si>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</si>
  <si>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</si>
  <si>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</si>
  <si>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</si>
  <si>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</si>
  <si>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</si>
  <si>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</si>
  <si>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</si>
  <si>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</si>
  <si>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</si>
  <si>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</si>
  <si>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</si>
  <si>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</si>
  <si>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</si>
  <si>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</si>
  <si>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</si>
  <si>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</si>
  <si>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</si>
  <si>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</si>
  <si>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</si>
  <si>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</si>
  <si>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</si>
  <si>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</si>
  <si>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</si>
  <si>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</si>
  <si>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</si>
  <si>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</si>
  <si>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</si>
  <si>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</si>
  <si>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</si>
  <si>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</si>
  <si>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</si>
  <si>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</si>
  <si>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</si>
  <si>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</si>
  <si>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Cinto Colete P/ Roçadeira - Para o Jardineiro</t>
  </si>
  <si>
    <t>Roçadeira a Gasolina- Para Jardineiro</t>
  </si>
  <si>
    <t>Garfos - Para Jardineiro</t>
  </si>
  <si>
    <t>Rastéis - Para Jardineiro</t>
  </si>
  <si>
    <t>MÃO-DE-OBRA VINCULADA À EXECUÇÃO CONTRATUAL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</si>
  <si>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</si>
  <si>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</si>
  <si>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</si>
  <si>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</si>
  <si>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Carga horária (Escala)</t>
  </si>
  <si>
    <t>MÓDULO 1 - COMPOSIÇÃO DA REMUNERAÇÃO</t>
  </si>
  <si>
    <t>%</t>
  </si>
  <si>
    <t>Qtde</t>
  </si>
  <si>
    <t>Valor (R$)</t>
  </si>
  <si>
    <t>Observações/Fundamentos Legais/Memória de cálculo</t>
  </si>
  <si>
    <r>
      <t>Salário-Base (</t>
    </r>
    <r>
      <rPr>
        <b/>
        <sz val="10"/>
        <color theme="1"/>
        <rFont val="Arial"/>
        <family val="2"/>
      </rPr>
      <t>40 hrs semanais</t>
    </r>
    <r>
      <rPr>
        <sz val="10"/>
        <color theme="1"/>
        <rFont val="Arial"/>
        <family val="2"/>
      </rPr>
      <t>)</t>
    </r>
  </si>
  <si>
    <t>Adicional de Insalubridade</t>
  </si>
  <si>
    <t>TOTAL DA REMUNERAÇÃO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</si>
  <si>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</si>
  <si>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</si>
  <si>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</si>
  <si>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</si>
  <si>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</si>
  <si>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</si>
  <si>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BENEFÍCIOS MENSAIS E DIÁRIOS</t>
  </si>
  <si>
    <t>VRº (R$)</t>
  </si>
  <si>
    <t>QTDE</t>
  </si>
  <si>
    <t>VALOR (R$)</t>
  </si>
  <si>
    <t>Auxílio-Refeição/Alimentação</t>
  </si>
  <si>
    <t>CUSTOS INDIRETOS, TRIBUTOS E LUCRO</t>
  </si>
  <si>
    <t>PERCENTUAL (%)</t>
  </si>
  <si>
    <t>Custos Indiretos</t>
  </si>
  <si>
    <t>Tributos</t>
  </si>
  <si>
    <t>MÃO DE OBRA VINCULADA À EXECUÇÃO CONTRATUAL (VALOR POR EMPREGADO)</t>
  </si>
  <si>
    <t>Encargos Sociais</t>
  </si>
  <si>
    <t>Composição da Remuneração</t>
  </si>
  <si>
    <t>Benefícios Anuais, Mensais e Diários</t>
  </si>
  <si>
    <t>Insumos Diversos</t>
  </si>
  <si>
    <t>Uniformes/Equipamentos/EPI´S/Materiais</t>
  </si>
  <si>
    <t>MÓDULO 3 - BENEFÍCIOS MENSAIS E DIÁRIOS</t>
  </si>
  <si>
    <t>MÓDULO 5 - CUSTOS INDIRETOS, TRIBUTOS E LUCRO</t>
  </si>
  <si>
    <t>QUADRO-RESUMO DO CUSTO POR EMPREGADO</t>
  </si>
  <si>
    <t>QUADRO-RESUMO DO  VALOR MENSAL DOS SERVIÇOS</t>
  </si>
  <si>
    <t>Quantidade Postos de Trabalho</t>
  </si>
  <si>
    <t>Cláusula 3ª CCT / Proporcional para 40H</t>
  </si>
  <si>
    <t>Modulo 1</t>
  </si>
  <si>
    <t>Modulo 2</t>
  </si>
  <si>
    <t>Modulo 3</t>
  </si>
  <si>
    <t>Modulo 4</t>
  </si>
  <si>
    <t>Modulo 5</t>
  </si>
  <si>
    <t>Subtotal (1+2+3+4+5)</t>
  </si>
  <si>
    <t xml:space="preserve">QTDE DE POSTOS </t>
  </si>
  <si>
    <t>Vigencia Contratual (meses)</t>
  </si>
  <si>
    <t>Tributos PIS/PASEP</t>
  </si>
  <si>
    <t>Tributos COFINS</t>
  </si>
  <si>
    <t>...</t>
  </si>
  <si>
    <t xml:space="preserve">Conforme Enquadramento Juridico e 
Regime Tributário
A Licitante deverá preencher os Tributos.
</t>
  </si>
  <si>
    <t>27 FUNCIONARIOS</t>
  </si>
  <si>
    <t>MESES</t>
  </si>
  <si>
    <t>VALOR TOTAL SERVIÇOS</t>
  </si>
  <si>
    <t>VALOR POR POSTO</t>
  </si>
  <si>
    <t>SERVIÇOS</t>
  </si>
  <si>
    <t>Tributos SIMPLES NACIONAL</t>
  </si>
  <si>
    <t>Tributos Municipais ISSQN</t>
  </si>
  <si>
    <t>Tributos (Demais Tributos Especificar)</t>
  </si>
  <si>
    <t>D5</t>
  </si>
  <si>
    <t>E5</t>
  </si>
  <si>
    <t>Decreto nº 3.048/99 - ANEXO V - Pode variar entre 1,2 e 3%</t>
  </si>
  <si>
    <t>Decreto/lei 9.853/46 art. 3º, § 2</t>
  </si>
  <si>
    <t>Cesto Balaio 50 litros</t>
  </si>
  <si>
    <t>Conforme Enquadramento Juridico e 
Regime Tributário
A Licitante deverá preencher os Encargos.</t>
  </si>
  <si>
    <t>Não  há transporte publico no Municipio.
A CONTRATANTE realizará o transporte
dos colaboradores quando os serviços
se fizerem necessários</t>
  </si>
  <si>
    <t>Carrinho de Cortar Grama, a Gasolina, 3,8 hp c/ recolhedor</t>
  </si>
  <si>
    <t>Obs./Fund. Legais/Mem. cálculo</t>
  </si>
  <si>
    <t>INSUMOS DIVERSOS</t>
  </si>
  <si>
    <t>Ope. Roçadeira</t>
  </si>
  <si>
    <t>Ope. de Roçadeira</t>
  </si>
  <si>
    <t>TOTAIS DA CONTRATAÇÃO</t>
  </si>
  <si>
    <t>MÓDULO 2 - ENCARGOS SOCIAIS "B-EncargosSociais"</t>
  </si>
  <si>
    <t>MÓDULO 4 - INSUMOS DIVERSOS "C-Insumos"</t>
  </si>
  <si>
    <r>
      <t xml:space="preserve">Valor mensal / Nº de Postos </t>
    </r>
    <r>
      <rPr>
        <b/>
        <sz val="10"/>
        <color theme="1"/>
        <rFont val="Arial"/>
        <family val="2"/>
      </rPr>
      <t>(C-Insumo)</t>
    </r>
  </si>
  <si>
    <t>Soma dos Modulos 1+2+3+4 / % do Tributo</t>
  </si>
  <si>
    <t>Total da Remuneração x % dos Encargos Sociais</t>
  </si>
  <si>
    <r>
      <t xml:space="preserve">Cláusula 13ª CCT </t>
    </r>
    <r>
      <rPr>
        <b/>
        <sz val="10"/>
        <color theme="1"/>
        <rFont val="Arial"/>
        <family val="2"/>
      </rPr>
      <t>Desc. 20% do empregado</t>
    </r>
  </si>
  <si>
    <t>SIEMACO 2024/2026</t>
  </si>
  <si>
    <t>Cláusula 3ª CCT, Item 08 E 11</t>
  </si>
  <si>
    <t>Cláusula 3ª CCT, parágrafo 8º</t>
  </si>
  <si>
    <t>Salario Minimo 2024</t>
  </si>
  <si>
    <t>Calça Brim</t>
  </si>
  <si>
    <t>Camiseta Algodão Manga Longa</t>
  </si>
  <si>
    <t>Botas de Segurança (par) bico PVC</t>
  </si>
  <si>
    <t>Luvas de Proteção (par) PU alta</t>
  </si>
  <si>
    <t>Boné Touca Árabe</t>
  </si>
  <si>
    <t>Capa de Chuva PVC manga longa</t>
  </si>
  <si>
    <t>Sacos de Lixo 150 L reforçados</t>
  </si>
  <si>
    <t>Vassourão</t>
  </si>
  <si>
    <t xml:space="preserve">Fio Nylon 3mm (315 mts.Rolo) </t>
  </si>
  <si>
    <t>Calcula-se a média de 12 sacos de lixo por dia x dias trabalhados no ano</t>
  </si>
  <si>
    <r>
      <t>Salário normativo da categoria profissional (</t>
    </r>
    <r>
      <rPr>
        <b/>
        <sz val="10"/>
        <color theme="1"/>
        <rFont val="Arial"/>
        <family val="2"/>
      </rPr>
      <t>40 horas Semanais</t>
    </r>
    <r>
      <rPr>
        <sz val="10"/>
        <color theme="1"/>
        <rFont val="Arial"/>
        <family val="2"/>
      </rPr>
      <t>)</t>
    </r>
  </si>
  <si>
    <t>Aux. Serviços Gerais</t>
  </si>
  <si>
    <t>Auxiliar Serviços Gerais</t>
  </si>
  <si>
    <t>Gasolina para roçadeira (0,96 L/H)</t>
  </si>
  <si>
    <t>Consirderou-se vida útil de 02 anos</t>
  </si>
  <si>
    <t>Consirderou-se vida útil de 05 anos</t>
  </si>
  <si>
    <t>Gasolina para carrinho (1 L/H)</t>
  </si>
  <si>
    <r>
      <rPr>
        <b/>
        <sz val="7"/>
        <color theme="1"/>
        <rFont val="Arial"/>
        <family val="2"/>
      </rPr>
      <t>Consumo de gasolina roçadeira</t>
    </r>
    <r>
      <rPr>
        <sz val="7"/>
        <color theme="1"/>
        <rFont val="Arial"/>
        <family val="2"/>
      </rPr>
      <t xml:space="preserve"> </t>
    </r>
    <r>
      <rPr>
        <sz val="7"/>
        <color theme="4"/>
        <rFont val="Arial"/>
        <family val="2"/>
      </rPr>
      <t>https://www.universodolar.com.br/rocadeira-a-gasolina-tramontina-rc43mtd-com-motor-de-2-tempos-427-cc-17-hp-#:~:text=%2D%20Consumo%20m%C3%A9dio%20de%20combust%C3%ADvel%20de%200%2C96%20L%2Fh.</t>
    </r>
  </si>
  <si>
    <r>
      <rPr>
        <b/>
        <sz val="7"/>
        <color theme="1"/>
        <rFont val="Arial"/>
        <family val="2"/>
      </rPr>
      <t>Consumo de gasolina carrinho de cortar grama</t>
    </r>
    <r>
      <rPr>
        <sz val="7"/>
        <color theme="4"/>
        <rFont val="Arial"/>
        <family val="2"/>
      </rPr>
      <t xml:space="preserve"> https://casadosoldador.com.br/p/cortador-de-grama-a-gasolina-6-5hp-lf-600rm-trapp-</t>
    </r>
    <r>
      <rPr>
        <sz val="7"/>
        <color theme="1"/>
        <rFont val="Arial"/>
        <family val="2"/>
      </rPr>
      <t>6296#:~:text=%2D%20Consumo%20de%20combust%C3%ADvel%20aproximadamente%201,h%2C%20Lubrificante%20%C3%B3leo%20SAE%2020W50.</t>
    </r>
  </si>
  <si>
    <t>Benefício Social Familiar</t>
  </si>
  <si>
    <t>Cláusula 17ª CCT</t>
  </si>
  <si>
    <t>Desjejum</t>
  </si>
  <si>
    <t>Cláusula 14ª CCT</t>
  </si>
  <si>
    <t>D3</t>
  </si>
  <si>
    <t>Beneficio Assistência Médica</t>
  </si>
  <si>
    <t>Cláusula 16ª CCT</t>
  </si>
  <si>
    <t>E3</t>
  </si>
  <si>
    <t>Fundo de Formação Profissional</t>
  </si>
  <si>
    <t>Cláusula 23ª CCT</t>
  </si>
  <si>
    <t>Preço Unitário = 0,96l/h x o valor da gasolina; Preço Total = Preço Unitário x horas trabalhadas por 6 meses)</t>
  </si>
  <si>
    <t>Preço Unitário = 1/h x o valor da gasolina; Preço Total = Preço Unitário x horas trabalhadas por 6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</si>
</sst>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theme="4"/>
      <name val="Arial"/>
      <family val="2"/>
    </font>
    <font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1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2" fillId="0" borderId="0" xfId="0" applyFont="1" applyFill="1" applyBorder="1"/>
    <xf numFmtId="4" fontId="1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Border="1"/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1" fillId="2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33" xfId="0" applyFont="1" applyFill="1" applyBorder="1"/>
    <xf numFmtId="0" fontId="2" fillId="0" borderId="34" xfId="0" applyFont="1" applyFill="1" applyBorder="1"/>
    <xf numFmtId="0" fontId="2" fillId="0" borderId="25" xfId="0" applyFont="1" applyFill="1" applyBorder="1" applyAlignment="1">
      <alignment horizontal="right" vertical="center" wrapText="1"/>
    </xf>
    <xf numFmtId="1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64" fontId="1" fillId="0" borderId="5" xfId="1" applyNumberFormat="1" applyFont="1" applyFill="1" applyBorder="1" applyAlignment="1"/>
    <xf numFmtId="164" fontId="1" fillId="0" borderId="1" xfId="1" applyNumberFormat="1" applyFont="1" applyFill="1" applyBorder="1" applyAlignment="1"/>
    <xf numFmtId="164" fontId="2" fillId="0" borderId="5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/>
    <xf numFmtId="164" fontId="2" fillId="0" borderId="1" xfId="0" applyNumberFormat="1" applyFont="1" applyFill="1" applyBorder="1" applyAlignment="1">
      <alignment horizontal="right" vertical="center"/>
    </xf>
    <xf numFmtId="164" fontId="2" fillId="0" borderId="22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164" fontId="2" fillId="3" borderId="5" xfId="1" applyNumberFormat="1" applyFont="1" applyFill="1" applyBorder="1" applyAlignment="1">
      <alignment horizontal="right" vertical="center" wrapText="1"/>
    </xf>
    <xf numFmtId="164" fontId="2" fillId="3" borderId="1" xfId="1" applyNumberFormat="1" applyFont="1" applyFill="1" applyBorder="1" applyAlignment="1">
      <alignment horizontal="right" vertical="center" wrapText="1"/>
    </xf>
    <xf numFmtId="164" fontId="2" fillId="3" borderId="8" xfId="1" applyNumberFormat="1" applyFont="1" applyFill="1" applyBorder="1" applyAlignment="1">
      <alignment horizontal="right" vertical="center" wrapText="1"/>
    </xf>
    <xf numFmtId="164" fontId="2" fillId="3" borderId="22" xfId="1" applyNumberFormat="1" applyFont="1" applyFill="1" applyBorder="1" applyAlignment="1">
      <alignment horizontal="right" vertical="center" wrapText="1"/>
    </xf>
    <xf numFmtId="164" fontId="1" fillId="0" borderId="1" xfId="1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  <xf numFmtId="1" fontId="2" fillId="0" borderId="13" xfId="0" applyNumberFormat="1" applyFont="1" applyFill="1" applyBorder="1" applyAlignment="1">
      <alignment horizontal="right" vertical="center" wrapText="1"/>
    </xf>
    <xf numFmtId="1" fontId="2" fillId="0" borderId="12" xfId="0" applyNumberFormat="1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/>
    </xf>
    <xf numFmtId="44" fontId="2" fillId="0" borderId="5" xfId="1" applyFont="1" applyFill="1" applyBorder="1" applyAlignment="1"/>
    <xf numFmtId="44" fontId="2" fillId="0" borderId="1" xfId="1" applyFont="1" applyFill="1" applyBorder="1" applyAlignment="1"/>
    <xf numFmtId="44" fontId="2" fillId="0" borderId="1" xfId="1" applyFont="1" applyFill="1" applyBorder="1"/>
    <xf numFmtId="44" fontId="2" fillId="0" borderId="5" xfId="1" applyFont="1" applyFill="1" applyBorder="1" applyAlignment="1">
      <alignment vertical="center"/>
    </xf>
    <xf numFmtId="44" fontId="2" fillId="0" borderId="5" xfId="1" applyFont="1" applyBorder="1"/>
    <xf numFmtId="44" fontId="1" fillId="0" borderId="1" xfId="1" applyFont="1" applyFill="1" applyBorder="1" applyAlignment="1"/>
    <xf numFmtId="44" fontId="2" fillId="0" borderId="9" xfId="1" applyFont="1" applyFill="1" applyBorder="1" applyAlignment="1">
      <alignment vertical="center"/>
    </xf>
    <xf numFmtId="44" fontId="1" fillId="0" borderId="1" xfId="1" applyFont="1" applyFill="1" applyBorder="1" applyAlignment="1">
      <alignment vertical="center"/>
    </xf>
    <xf numFmtId="44" fontId="1" fillId="0" borderId="1" xfId="1" applyFont="1" applyFill="1" applyBorder="1" applyAlignment="1">
      <alignment horizontal="right" vertical="center"/>
    </xf>
    <xf numFmtId="44" fontId="2" fillId="0" borderId="3" xfId="1" applyFont="1" applyFill="1" applyBorder="1" applyAlignment="1">
      <alignment horizontal="center" vertical="center"/>
    </xf>
    <xf numFmtId="44" fontId="1" fillId="0" borderId="3" xfId="1" applyFont="1" applyFill="1" applyBorder="1" applyAlignment="1">
      <alignment horizontal="right" vertical="center"/>
    </xf>
    <xf numFmtId="44" fontId="1" fillId="0" borderId="0" xfId="1" applyFont="1" applyFill="1" applyBorder="1" applyAlignment="1">
      <alignment horizontal="right"/>
    </xf>
    <xf numFmtId="0" fontId="4" fillId="0" borderId="1" xfId="3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1" fillId="0" borderId="0" xfId="0" applyFont="1" applyFill="1"/>
    <xf numFmtId="0" fontId="1" fillId="0" borderId="45" xfId="0" applyFont="1" applyFill="1" applyBorder="1" applyAlignment="1">
      <alignment vertical="center" wrapText="1"/>
    </xf>
    <xf numFmtId="0" fontId="1" fillId="0" borderId="46" xfId="0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vertical="center"/>
    </xf>
    <xf numFmtId="0" fontId="1" fillId="0" borderId="45" xfId="0" applyFont="1" applyFill="1" applyBorder="1" applyAlignment="1">
      <alignment horizontal="center" vertical="center" wrapText="1"/>
    </xf>
    <xf numFmtId="164" fontId="7" fillId="0" borderId="0" xfId="0" applyNumberFormat="1" applyFont="1" applyBorder="1"/>
    <xf numFmtId="0" fontId="7" fillId="0" borderId="0" xfId="0" applyFont="1" applyBorder="1"/>
    <xf numFmtId="0" fontId="2" fillId="0" borderId="0" xfId="0" applyFont="1" applyBorder="1"/>
    <xf numFmtId="0" fontId="1" fillId="0" borderId="3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/>
    <xf numFmtId="0" fontId="2" fillId="0" borderId="24" xfId="0" applyFont="1" applyFill="1" applyBorder="1" applyAlignment="1"/>
    <xf numFmtId="10" fontId="2" fillId="3" borderId="20" xfId="2" applyNumberFormat="1" applyFont="1" applyFill="1" applyBorder="1" applyAlignment="1">
      <alignment horizontal="center"/>
    </xf>
    <xf numFmtId="10" fontId="2" fillId="3" borderId="10" xfId="2" applyNumberFormat="1" applyFont="1" applyFill="1" applyBorder="1" applyAlignment="1">
      <alignment horizontal="center"/>
    </xf>
    <xf numFmtId="44" fontId="2" fillId="0" borderId="6" xfId="1" applyFont="1" applyFill="1" applyBorder="1" applyAlignment="1">
      <alignment horizontal="right"/>
    </xf>
    <xf numFmtId="44" fontId="2" fillId="0" borderId="1" xfId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9" fontId="2" fillId="3" borderId="2" xfId="2" applyFont="1" applyFill="1" applyBorder="1" applyAlignment="1">
      <alignment horizontal="center"/>
    </xf>
    <xf numFmtId="9" fontId="2" fillId="3" borderId="3" xfId="2" applyFont="1" applyFill="1" applyBorder="1" applyAlignment="1">
      <alignment horizontal="center"/>
    </xf>
    <xf numFmtId="10" fontId="2" fillId="3" borderId="1" xfId="2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right"/>
    </xf>
    <xf numFmtId="10" fontId="1" fillId="0" borderId="5" xfId="2" applyNumberFormat="1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10" fontId="2" fillId="3" borderId="5" xfId="2" applyNumberFormat="1" applyFont="1" applyFill="1" applyBorder="1" applyAlignment="1">
      <alignment horizontal="center"/>
    </xf>
    <xf numFmtId="44" fontId="2" fillId="0" borderId="5" xfId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44" fontId="4" fillId="0" borderId="1" xfId="1" applyFont="1" applyFill="1" applyBorder="1" applyAlignment="1">
      <alignment vertical="center"/>
    </xf>
    <xf numFmtId="44" fontId="4" fillId="0" borderId="1" xfId="1" applyFont="1" applyFill="1" applyBorder="1" applyAlignment="1">
      <alignment horizontal="center" vertical="center"/>
    </xf>
    <xf numFmtId="44" fontId="5" fillId="0" borderId="2" xfId="1" applyFont="1" applyFill="1" applyBorder="1" applyAlignment="1">
      <alignment vertical="center"/>
    </xf>
    <xf numFmtId="44" fontId="5" fillId="0" borderId="3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5" xfId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44" fontId="2" fillId="0" borderId="5" xfId="1" applyFont="1" applyFill="1" applyBorder="1" applyAlignment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44" fontId="1" fillId="0" borderId="2" xfId="1" applyFont="1" applyFill="1" applyBorder="1" applyAlignment="1">
      <alignment horizontal="center"/>
    </xf>
    <xf numFmtId="44" fontId="1" fillId="0" borderId="3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/>
    </xf>
    <xf numFmtId="0" fontId="1" fillId="0" borderId="2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4" fontId="1" fillId="0" borderId="2" xfId="1" applyFont="1" applyBorder="1" applyAlignment="1">
      <alignment horizontal="center"/>
    </xf>
    <xf numFmtId="44" fontId="1" fillId="0" borderId="3" xfId="1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40" xfId="0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44" fontId="1" fillId="0" borderId="2" xfId="1" applyFont="1" applyFill="1" applyBorder="1" applyAlignment="1">
      <alignment horizontal="right"/>
    </xf>
    <xf numFmtId="44" fontId="2" fillId="0" borderId="1" xfId="1" applyFont="1" applyFill="1" applyBorder="1" applyAlignment="1"/>
    <xf numFmtId="0" fontId="1" fillId="0" borderId="27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2" fillId="4" borderId="38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44" fontId="2" fillId="0" borderId="2" xfId="1" applyFont="1" applyFill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A31" zoomScale="130" zoomScaleNormal="130" workbookViewId="0">
      <selection activeCell="M58" sqref="M58"/>
    </sheetView>
  </sheetViews>
  <sheetFormatPr defaultRowHeight="12.75" x14ac:dyDescent="0.2"/>
  <cols>
    <col min="1" max="1" width="16.5703125" style="1" customWidth="1"/>
    <col min="2" max="2" width="13.28515625" style="1" customWidth="1"/>
    <col min="3" max="6" width="9.140625" style="1"/>
    <col min="7" max="7" width="15.140625" style="1" customWidth="1"/>
    <col min="8" max="8" width="11.85546875" style="1" bestFit="1" customWidth="1"/>
    <col min="9" max="9" width="12.42578125" style="1" customWidth="1"/>
    <col min="10" max="10" width="12.140625" style="1" bestFit="1" customWidth="1"/>
    <col min="11" max="11" width="13.140625" style="1" customWidth="1"/>
    <col min="12" max="12" width="12.28515625" style="1" bestFit="1" customWidth="1"/>
    <col min="13" max="13" width="46.5703125" style="1" customWidth="1"/>
    <col min="14" max="16384" width="9.140625" style="1"/>
  </cols>
  <sheetData>
    <row r="1" spans="1:13" ht="12.75" customHeight="1" thickBot="1" x14ac:dyDescent="0.25">
      <c r="A1" s="185" t="s">
        <v>91</v>
      </c>
      <c r="B1" s="186"/>
      <c r="C1" s="186"/>
      <c r="D1" s="186"/>
      <c r="E1" s="186"/>
      <c r="F1" s="186"/>
      <c r="G1" s="186"/>
      <c r="H1" s="186"/>
      <c r="I1" s="186"/>
      <c r="J1" s="187"/>
      <c r="K1" s="7"/>
      <c r="L1" s="7"/>
      <c r="M1" s="7"/>
    </row>
    <row r="2" spans="1:13" ht="12.75" customHeight="1" thickBot="1" x14ac:dyDescent="0.25">
      <c r="A2" s="207" t="s">
        <v>92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104" t="s">
        <v>160</v>
      </c>
    </row>
    <row r="3" spans="1:13" ht="12.75" customHeight="1" x14ac:dyDescent="0.2">
      <c r="A3" s="8">
        <v>1</v>
      </c>
      <c r="B3" s="188" t="s">
        <v>93</v>
      </c>
      <c r="C3" s="189"/>
      <c r="D3" s="189"/>
      <c r="E3" s="189"/>
      <c r="F3" s="189"/>
      <c r="G3" s="189"/>
      <c r="H3" s="190"/>
      <c r="I3" s="191" t="s">
        <v>163</v>
      </c>
      <c r="J3" s="192"/>
      <c r="K3" s="216" t="s">
        <v>186</v>
      </c>
      <c r="L3" s="217"/>
      <c r="M3" s="32"/>
    </row>
    <row r="4" spans="1:13" ht="12.75" customHeight="1" x14ac:dyDescent="0.2">
      <c r="A4" s="10">
        <v>2</v>
      </c>
      <c r="B4" s="193" t="s">
        <v>185</v>
      </c>
      <c r="C4" s="194"/>
      <c r="D4" s="194"/>
      <c r="E4" s="194"/>
      <c r="F4" s="194"/>
      <c r="G4" s="194"/>
      <c r="H4" s="195"/>
      <c r="I4" s="196">
        <v>2076</v>
      </c>
      <c r="J4" s="197"/>
      <c r="K4" s="196">
        <v>1641</v>
      </c>
      <c r="L4" s="197"/>
      <c r="M4" s="8" t="s">
        <v>172</v>
      </c>
    </row>
    <row r="5" spans="1:13" ht="12.75" customHeight="1" x14ac:dyDescent="0.2">
      <c r="A5" s="10">
        <v>3</v>
      </c>
      <c r="B5" s="198" t="s">
        <v>94</v>
      </c>
      <c r="C5" s="199"/>
      <c r="D5" s="199"/>
      <c r="E5" s="199"/>
      <c r="F5" s="199"/>
      <c r="G5" s="199"/>
      <c r="H5" s="200"/>
      <c r="I5" s="201" t="s">
        <v>171</v>
      </c>
      <c r="J5" s="202"/>
      <c r="K5" s="201" t="s">
        <v>171</v>
      </c>
      <c r="L5" s="202"/>
      <c r="M5" s="11"/>
    </row>
    <row r="6" spans="1:13" ht="12.75" customHeight="1" x14ac:dyDescent="0.2">
      <c r="A6" s="10">
        <v>4</v>
      </c>
      <c r="B6" s="193" t="s">
        <v>95</v>
      </c>
      <c r="C6" s="194"/>
      <c r="D6" s="194"/>
      <c r="E6" s="194"/>
      <c r="F6" s="194"/>
      <c r="G6" s="194"/>
      <c r="H6" s="195"/>
      <c r="I6" s="203">
        <v>45323</v>
      </c>
      <c r="J6" s="204"/>
      <c r="K6" s="203">
        <v>45323</v>
      </c>
      <c r="L6" s="204"/>
      <c r="M6" s="11"/>
    </row>
    <row r="7" spans="1:13" ht="12.75" customHeight="1" x14ac:dyDescent="0.2">
      <c r="A7" s="10">
        <v>5</v>
      </c>
      <c r="B7" s="193" t="s">
        <v>139</v>
      </c>
      <c r="C7" s="194"/>
      <c r="D7" s="194"/>
      <c r="E7" s="194"/>
      <c r="F7" s="194"/>
      <c r="G7" s="194"/>
      <c r="H7" s="195"/>
      <c r="I7" s="218">
        <v>6</v>
      </c>
      <c r="J7" s="219"/>
      <c r="K7" s="218">
        <v>6</v>
      </c>
      <c r="L7" s="219"/>
      <c r="M7" s="11"/>
    </row>
    <row r="8" spans="1:13" ht="12.75" customHeight="1" x14ac:dyDescent="0.2">
      <c r="A8" s="10">
        <v>6</v>
      </c>
      <c r="B8" s="193" t="s">
        <v>96</v>
      </c>
      <c r="C8" s="194"/>
      <c r="D8" s="194"/>
      <c r="E8" s="194"/>
      <c r="F8" s="194"/>
      <c r="G8" s="194"/>
      <c r="H8" s="195"/>
      <c r="I8" s="218">
        <v>40</v>
      </c>
      <c r="J8" s="219"/>
      <c r="K8" s="218">
        <v>40</v>
      </c>
      <c r="L8" s="219"/>
      <c r="M8" s="11"/>
    </row>
    <row r="9" spans="1:13" ht="12.75" customHeight="1" x14ac:dyDescent="0.2">
      <c r="A9" s="10">
        <v>7</v>
      </c>
      <c r="B9" s="193" t="s">
        <v>130</v>
      </c>
      <c r="C9" s="194"/>
      <c r="D9" s="194"/>
      <c r="E9" s="194"/>
      <c r="F9" s="194"/>
      <c r="G9" s="194"/>
      <c r="H9" s="195"/>
      <c r="I9" s="218">
        <v>1</v>
      </c>
      <c r="J9" s="219"/>
      <c r="K9" s="218">
        <v>26</v>
      </c>
      <c r="L9" s="219"/>
      <c r="M9" s="11"/>
    </row>
    <row r="10" spans="1:13" ht="12.75" customHeight="1" x14ac:dyDescent="0.2">
      <c r="A10" s="57">
        <v>8</v>
      </c>
      <c r="B10" s="238" t="s">
        <v>174</v>
      </c>
      <c r="C10" s="239"/>
      <c r="D10" s="239"/>
      <c r="E10" s="239"/>
      <c r="F10" s="239"/>
      <c r="G10" s="239"/>
      <c r="H10" s="240"/>
      <c r="I10" s="241">
        <v>1412</v>
      </c>
      <c r="J10" s="242"/>
      <c r="K10" s="241">
        <v>1412</v>
      </c>
      <c r="L10" s="242"/>
      <c r="M10" s="11"/>
    </row>
    <row r="11" spans="1:13" ht="12.75" customHeight="1" thickBot="1" x14ac:dyDescent="0.25">
      <c r="A11" s="243"/>
      <c r="B11" s="243"/>
      <c r="C11" s="243"/>
      <c r="D11" s="243"/>
      <c r="E11" s="243"/>
      <c r="F11" s="243"/>
      <c r="G11" s="243"/>
      <c r="H11" s="243"/>
      <c r="I11" s="243"/>
      <c r="J11" s="243"/>
      <c r="K11" s="11">
        <v>12</v>
      </c>
      <c r="L11" s="11"/>
      <c r="M11" s="11"/>
    </row>
    <row r="12" spans="1:13" ht="12.75" customHeight="1" thickBot="1" x14ac:dyDescent="0.25">
      <c r="A12" s="207" t="s">
        <v>97</v>
      </c>
      <c r="B12" s="208"/>
      <c r="C12" s="208"/>
      <c r="D12" s="208"/>
      <c r="E12" s="208"/>
      <c r="F12" s="208"/>
      <c r="G12" s="225"/>
      <c r="H12" s="63" t="s">
        <v>98</v>
      </c>
      <c r="I12" s="62" t="s">
        <v>99</v>
      </c>
      <c r="J12" s="60" t="s">
        <v>100</v>
      </c>
      <c r="K12" s="105" t="s">
        <v>99</v>
      </c>
      <c r="L12" s="105" t="s">
        <v>100</v>
      </c>
      <c r="M12" s="104" t="s">
        <v>160</v>
      </c>
    </row>
    <row r="13" spans="1:13" ht="12.75" customHeight="1" x14ac:dyDescent="0.2">
      <c r="A13" s="12" t="s">
        <v>28</v>
      </c>
      <c r="B13" s="226" t="s">
        <v>102</v>
      </c>
      <c r="C13" s="227"/>
      <c r="D13" s="227"/>
      <c r="E13" s="227"/>
      <c r="F13" s="227"/>
      <c r="G13" s="228"/>
      <c r="H13" s="13">
        <v>0</v>
      </c>
      <c r="I13" s="14">
        <v>1</v>
      </c>
      <c r="J13" s="81">
        <v>2076</v>
      </c>
      <c r="K13" s="82">
        <v>1</v>
      </c>
      <c r="L13" s="78">
        <f>K4</f>
        <v>1641</v>
      </c>
      <c r="M13" s="8" t="s">
        <v>131</v>
      </c>
    </row>
    <row r="14" spans="1:13" ht="12.75" customHeight="1" x14ac:dyDescent="0.2">
      <c r="A14" s="10" t="s">
        <v>41</v>
      </c>
      <c r="B14" s="198" t="s">
        <v>103</v>
      </c>
      <c r="C14" s="199"/>
      <c r="D14" s="199"/>
      <c r="E14" s="199"/>
      <c r="F14" s="199"/>
      <c r="G14" s="200"/>
      <c r="H14" s="13">
        <v>0</v>
      </c>
      <c r="I14" s="30">
        <v>1</v>
      </c>
      <c r="J14" s="80">
        <f>I10*H14</f>
        <v>0</v>
      </c>
      <c r="K14" s="111">
        <v>1</v>
      </c>
      <c r="L14" s="109">
        <f>K10*H14</f>
        <v>0</v>
      </c>
      <c r="M14" s="8" t="s">
        <v>173</v>
      </c>
    </row>
    <row r="15" spans="1:13" ht="12.75" customHeight="1" x14ac:dyDescent="0.2">
      <c r="A15" s="6"/>
      <c r="B15" s="215" t="s">
        <v>104</v>
      </c>
      <c r="C15" s="215"/>
      <c r="D15" s="215"/>
      <c r="E15" s="215"/>
      <c r="F15" s="215"/>
      <c r="G15" s="215"/>
      <c r="H15" s="215"/>
      <c r="I15" s="31"/>
      <c r="J15" s="79">
        <f>SUM(J13:J14)</f>
        <v>2076</v>
      </c>
      <c r="K15" s="79"/>
      <c r="L15" s="79">
        <f>SUM(L13:L14)</f>
        <v>1641</v>
      </c>
      <c r="M15" s="15"/>
    </row>
    <row r="16" spans="1:13" ht="12.75" customHeight="1" thickBot="1" x14ac:dyDescent="0.25">
      <c r="A16" s="6"/>
      <c r="B16" s="15"/>
      <c r="C16" s="15"/>
      <c r="D16" s="15"/>
      <c r="E16" s="15"/>
      <c r="F16" s="15"/>
      <c r="G16" s="15"/>
      <c r="H16" s="15"/>
      <c r="I16" s="18"/>
      <c r="J16" s="15"/>
      <c r="K16" s="15"/>
      <c r="L16" s="15"/>
      <c r="M16" s="15"/>
    </row>
    <row r="17" spans="1:17" ht="12.75" customHeight="1" thickBot="1" x14ac:dyDescent="0.25">
      <c r="A17" s="207" t="s">
        <v>165</v>
      </c>
      <c r="B17" s="208"/>
      <c r="C17" s="208"/>
      <c r="D17" s="208"/>
      <c r="E17" s="208"/>
      <c r="F17" s="208"/>
      <c r="G17" s="225"/>
      <c r="H17" s="63" t="s">
        <v>98</v>
      </c>
      <c r="I17" s="62" t="s">
        <v>99</v>
      </c>
      <c r="J17" s="60" t="s">
        <v>100</v>
      </c>
      <c r="K17" s="106" t="s">
        <v>99</v>
      </c>
      <c r="L17" s="107" t="s">
        <v>100</v>
      </c>
      <c r="M17" s="104" t="s">
        <v>160</v>
      </c>
    </row>
    <row r="18" spans="1:17" ht="12.75" customHeight="1" x14ac:dyDescent="0.2">
      <c r="A18" s="10" t="s">
        <v>29</v>
      </c>
      <c r="B18" s="198" t="s">
        <v>121</v>
      </c>
      <c r="C18" s="199"/>
      <c r="D18" s="199"/>
      <c r="E18" s="199"/>
      <c r="F18" s="199"/>
      <c r="G18" s="200"/>
      <c r="H18" s="83">
        <f>'B-EncargosSociais'!F34</f>
        <v>0.68949480000000007</v>
      </c>
      <c r="I18" s="29">
        <v>1</v>
      </c>
      <c r="J18" s="124">
        <f>J15*H18</f>
        <v>1431.3912048000002</v>
      </c>
      <c r="K18" s="125">
        <v>1</v>
      </c>
      <c r="L18" s="126">
        <f>L15*H18</f>
        <v>1131.4609668000001</v>
      </c>
      <c r="M18" s="73" t="s">
        <v>169</v>
      </c>
    </row>
    <row r="19" spans="1:17" ht="12.75" customHeight="1" thickBot="1" x14ac:dyDescent="0.25">
      <c r="A19" s="6"/>
      <c r="B19" s="15"/>
      <c r="C19" s="15"/>
      <c r="D19" s="15"/>
      <c r="E19" s="15"/>
      <c r="F19" s="15"/>
      <c r="G19" s="15"/>
      <c r="H19" s="15"/>
      <c r="I19" s="18"/>
      <c r="J19" s="127"/>
      <c r="K19" s="127"/>
      <c r="L19" s="127"/>
      <c r="M19" s="15"/>
    </row>
    <row r="20" spans="1:17" ht="12.75" customHeight="1" thickBot="1" x14ac:dyDescent="0.25">
      <c r="A20" s="205" t="s">
        <v>126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16"/>
    </row>
    <row r="21" spans="1:17" ht="12.75" customHeight="1" thickBot="1" x14ac:dyDescent="0.25">
      <c r="A21" s="17"/>
      <c r="B21" s="209" t="s">
        <v>111</v>
      </c>
      <c r="C21" s="246"/>
      <c r="D21" s="246"/>
      <c r="E21" s="246"/>
      <c r="F21" s="210"/>
      <c r="G21" s="17" t="s">
        <v>112</v>
      </c>
      <c r="H21" s="112" t="s">
        <v>113</v>
      </c>
      <c r="I21" s="209" t="s">
        <v>114</v>
      </c>
      <c r="J21" s="210"/>
      <c r="K21" s="209" t="s">
        <v>114</v>
      </c>
      <c r="L21" s="210"/>
      <c r="M21" s="141" t="s">
        <v>160</v>
      </c>
      <c r="N21" s="223" t="s">
        <v>158</v>
      </c>
      <c r="O21" s="223"/>
      <c r="P21" s="223"/>
      <c r="Q21" s="223"/>
    </row>
    <row r="22" spans="1:17" ht="12.75" customHeight="1" x14ac:dyDescent="0.2">
      <c r="A22" s="10" t="s">
        <v>31</v>
      </c>
      <c r="B22" s="198" t="s">
        <v>115</v>
      </c>
      <c r="C22" s="199"/>
      <c r="D22" s="199"/>
      <c r="E22" s="199"/>
      <c r="F22" s="199"/>
      <c r="G22" s="28">
        <v>700</v>
      </c>
      <c r="H22" s="8">
        <v>1</v>
      </c>
      <c r="I22" s="32"/>
      <c r="J22" s="119">
        <f>G22</f>
        <v>700</v>
      </c>
      <c r="K22" s="122"/>
      <c r="L22" s="119">
        <f>G22</f>
        <v>700</v>
      </c>
      <c r="M22" s="108" t="s">
        <v>170</v>
      </c>
      <c r="N22" s="224"/>
      <c r="O22" s="223"/>
      <c r="P22" s="223"/>
      <c r="Q22" s="223"/>
    </row>
    <row r="23" spans="1:17" ht="12.75" customHeight="1" x14ac:dyDescent="0.2">
      <c r="A23" s="10" t="s">
        <v>46</v>
      </c>
      <c r="B23" s="220" t="s">
        <v>194</v>
      </c>
      <c r="C23" s="221"/>
      <c r="D23" s="221"/>
      <c r="E23" s="221"/>
      <c r="F23" s="221"/>
      <c r="G23" s="139">
        <v>26</v>
      </c>
      <c r="H23" s="10">
        <v>1</v>
      </c>
      <c r="I23" s="31"/>
      <c r="J23" s="140">
        <f>G23</f>
        <v>26</v>
      </c>
      <c r="K23" s="122"/>
      <c r="L23" s="140">
        <f>G23</f>
        <v>26</v>
      </c>
      <c r="M23" s="10" t="s">
        <v>195</v>
      </c>
      <c r="N23" s="138"/>
      <c r="O23" s="138"/>
      <c r="P23" s="138"/>
      <c r="Q23" s="138"/>
    </row>
    <row r="24" spans="1:17" ht="12.75" customHeight="1" x14ac:dyDescent="0.2">
      <c r="A24" s="10" t="s">
        <v>65</v>
      </c>
      <c r="B24" s="220" t="s">
        <v>196</v>
      </c>
      <c r="C24" s="221"/>
      <c r="D24" s="221"/>
      <c r="E24" s="221"/>
      <c r="F24" s="222"/>
      <c r="G24" s="28">
        <v>160</v>
      </c>
      <c r="H24" s="8">
        <v>1</v>
      </c>
      <c r="I24" s="31"/>
      <c r="J24" s="140">
        <f>G24</f>
        <v>160</v>
      </c>
      <c r="K24" s="122"/>
      <c r="L24" s="140">
        <f>G24</f>
        <v>160</v>
      </c>
      <c r="M24" s="10" t="s">
        <v>197</v>
      </c>
      <c r="N24" s="138"/>
      <c r="O24" s="138"/>
      <c r="P24" s="138"/>
      <c r="Q24" s="138"/>
    </row>
    <row r="25" spans="1:17" ht="12.75" customHeight="1" x14ac:dyDescent="0.2">
      <c r="A25" s="10" t="s">
        <v>198</v>
      </c>
      <c r="B25" s="220" t="s">
        <v>199</v>
      </c>
      <c r="C25" s="221"/>
      <c r="D25" s="221"/>
      <c r="E25" s="221"/>
      <c r="F25" s="222"/>
      <c r="G25" s="28">
        <v>81</v>
      </c>
      <c r="H25" s="8">
        <v>1</v>
      </c>
      <c r="I25" s="31"/>
      <c r="J25" s="140">
        <f>G25</f>
        <v>81</v>
      </c>
      <c r="K25" s="122"/>
      <c r="L25" s="140">
        <f>G25</f>
        <v>81</v>
      </c>
      <c r="M25" s="10" t="s">
        <v>200</v>
      </c>
      <c r="N25" s="138"/>
      <c r="O25" s="138"/>
      <c r="P25" s="138"/>
      <c r="Q25" s="138"/>
    </row>
    <row r="26" spans="1:17" ht="12.75" customHeight="1" x14ac:dyDescent="0.2">
      <c r="A26" s="10" t="s">
        <v>201</v>
      </c>
      <c r="B26" s="220" t="s">
        <v>202</v>
      </c>
      <c r="C26" s="221"/>
      <c r="D26" s="221"/>
      <c r="E26" s="221"/>
      <c r="F26" s="222"/>
      <c r="G26" s="28">
        <v>26</v>
      </c>
      <c r="H26" s="8">
        <v>1</v>
      </c>
      <c r="I26" s="31"/>
      <c r="J26" s="140">
        <f>G26</f>
        <v>26</v>
      </c>
      <c r="K26" s="122"/>
      <c r="L26" s="140">
        <f>G26</f>
        <v>26</v>
      </c>
      <c r="M26" s="10" t="s">
        <v>203</v>
      </c>
      <c r="N26" s="138"/>
      <c r="O26" s="138"/>
      <c r="P26" s="138"/>
      <c r="Q26" s="138"/>
    </row>
    <row r="27" spans="1:17" ht="12.75" customHeight="1" x14ac:dyDescent="0.2">
      <c r="A27" s="9"/>
      <c r="B27" s="244" t="s">
        <v>1</v>
      </c>
      <c r="C27" s="244"/>
      <c r="D27" s="244"/>
      <c r="E27" s="244"/>
      <c r="F27" s="244"/>
      <c r="G27" s="245"/>
      <c r="H27" s="245"/>
      <c r="I27" s="31"/>
      <c r="J27" s="123">
        <f>SUM(J22:J26)</f>
        <v>993</v>
      </c>
      <c r="K27" s="123"/>
      <c r="L27" s="123">
        <f>SUM(L22:L26)</f>
        <v>993</v>
      </c>
      <c r="M27" s="18"/>
    </row>
    <row r="28" spans="1:17" ht="12.75" customHeight="1" thickBot="1" x14ac:dyDescent="0.25"/>
    <row r="29" spans="1:17" ht="12.75" customHeight="1" thickBot="1" x14ac:dyDescent="0.25">
      <c r="A29" s="205" t="s">
        <v>166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130"/>
    </row>
    <row r="30" spans="1:17" ht="12.75" customHeight="1" thickBot="1" x14ac:dyDescent="0.25">
      <c r="A30" s="136"/>
      <c r="B30" s="211" t="s">
        <v>161</v>
      </c>
      <c r="C30" s="213"/>
      <c r="D30" s="213"/>
      <c r="E30" s="213"/>
      <c r="F30" s="213"/>
      <c r="G30" s="212"/>
      <c r="H30" s="112" t="s">
        <v>113</v>
      </c>
      <c r="I30" s="211" t="s">
        <v>114</v>
      </c>
      <c r="J30" s="212"/>
      <c r="K30" s="211" t="s">
        <v>114</v>
      </c>
      <c r="L30" s="212"/>
      <c r="M30" s="104" t="s">
        <v>160</v>
      </c>
    </row>
    <row r="31" spans="1:17" ht="12.75" customHeight="1" x14ac:dyDescent="0.2">
      <c r="A31" s="8" t="s">
        <v>33</v>
      </c>
      <c r="B31" s="214" t="s">
        <v>125</v>
      </c>
      <c r="C31" s="214"/>
      <c r="D31" s="214"/>
      <c r="E31" s="214"/>
      <c r="F31" s="214"/>
      <c r="G31" s="214"/>
      <c r="H31" s="82">
        <v>1</v>
      </c>
      <c r="I31" s="32"/>
      <c r="J31" s="119">
        <f>'C-Insumos'!F25/27</f>
        <v>60.721012345679007</v>
      </c>
      <c r="K31" s="120"/>
      <c r="L31" s="119">
        <f>'C-Insumos'!F25/27</f>
        <v>60.721012345679007</v>
      </c>
      <c r="M31" s="64" t="s">
        <v>167</v>
      </c>
    </row>
    <row r="32" spans="1:17" ht="12.75" customHeight="1" x14ac:dyDescent="0.2">
      <c r="A32" s="20"/>
      <c r="B32" s="215" t="s">
        <v>1</v>
      </c>
      <c r="C32" s="215"/>
      <c r="D32" s="215"/>
      <c r="E32" s="215"/>
      <c r="F32" s="215"/>
      <c r="G32" s="215"/>
      <c r="H32" s="215"/>
      <c r="I32" s="31"/>
      <c r="J32" s="121">
        <f>J31</f>
        <v>60.721012345679007</v>
      </c>
      <c r="K32" s="121"/>
      <c r="L32" s="121">
        <f>L31</f>
        <v>60.721012345679007</v>
      </c>
      <c r="M32" s="21"/>
    </row>
    <row r="33" spans="1:17" ht="12.75" customHeight="1" thickBot="1" x14ac:dyDescent="0.25"/>
    <row r="34" spans="1:17" ht="12.75" customHeight="1" thickBot="1" x14ac:dyDescent="0.25">
      <c r="A34" s="205" t="s">
        <v>127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16"/>
    </row>
    <row r="35" spans="1:17" ht="12.75" customHeight="1" thickBot="1" x14ac:dyDescent="0.25">
      <c r="A35" s="17"/>
      <c r="B35" s="209" t="s">
        <v>116</v>
      </c>
      <c r="C35" s="246"/>
      <c r="D35" s="246"/>
      <c r="E35" s="246"/>
      <c r="F35" s="210"/>
      <c r="G35" s="209" t="s">
        <v>117</v>
      </c>
      <c r="H35" s="210"/>
      <c r="I35" s="209" t="s">
        <v>114</v>
      </c>
      <c r="J35" s="210"/>
      <c r="K35" s="211" t="s">
        <v>114</v>
      </c>
      <c r="L35" s="212"/>
      <c r="M35" s="104" t="s">
        <v>160</v>
      </c>
    </row>
    <row r="36" spans="1:17" ht="12.75" customHeight="1" x14ac:dyDescent="0.2">
      <c r="A36" s="61" t="s">
        <v>34</v>
      </c>
      <c r="B36" s="146" t="s">
        <v>118</v>
      </c>
      <c r="C36" s="147"/>
      <c r="D36" s="147"/>
      <c r="E36" s="147"/>
      <c r="F36" s="147"/>
      <c r="G36" s="148">
        <v>0.01</v>
      </c>
      <c r="H36" s="149"/>
      <c r="I36" s="59"/>
      <c r="J36" s="116">
        <f>(J15+J18+J27+J32)*G36</f>
        <v>45.611122171456792</v>
      </c>
      <c r="K36" s="116"/>
      <c r="L36" s="116">
        <f>(L15+L18+L27+L32)*G36</f>
        <v>38.261819791456794</v>
      </c>
      <c r="M36" s="58" t="s">
        <v>168</v>
      </c>
      <c r="N36" s="229" t="s">
        <v>143</v>
      </c>
      <c r="O36" s="230"/>
      <c r="P36" s="230"/>
      <c r="Q36" s="231"/>
    </row>
    <row r="37" spans="1:17" ht="12.75" customHeight="1" x14ac:dyDescent="0.2">
      <c r="A37" s="10" t="s">
        <v>50</v>
      </c>
      <c r="B37" s="152" t="s">
        <v>21</v>
      </c>
      <c r="C37" s="152"/>
      <c r="D37" s="152"/>
      <c r="E37" s="152"/>
      <c r="F37" s="152"/>
      <c r="G37" s="158">
        <v>0.05</v>
      </c>
      <c r="H37" s="158"/>
      <c r="I37" s="19"/>
      <c r="J37" s="117">
        <f>(J15+J18+J27+J32)*G37</f>
        <v>228.05561085728397</v>
      </c>
      <c r="K37" s="117"/>
      <c r="L37" s="117">
        <f>(L15+L18+L27+L32)*G37</f>
        <v>191.30909895728396</v>
      </c>
      <c r="M37" s="58" t="s">
        <v>168</v>
      </c>
      <c r="N37" s="232"/>
      <c r="O37" s="233"/>
      <c r="P37" s="233"/>
      <c r="Q37" s="234"/>
    </row>
    <row r="38" spans="1:17" ht="12.75" customHeight="1" x14ac:dyDescent="0.2">
      <c r="A38" s="22" t="s">
        <v>69</v>
      </c>
      <c r="B38" s="152" t="s">
        <v>141</v>
      </c>
      <c r="C38" s="152"/>
      <c r="D38" s="152"/>
      <c r="E38" s="152"/>
      <c r="F38" s="152"/>
      <c r="G38" s="167">
        <v>0.03</v>
      </c>
      <c r="H38" s="167"/>
      <c r="I38" s="19"/>
      <c r="J38" s="117">
        <f>(J15+J18+J27+J32)*G38</f>
        <v>136.83336651437037</v>
      </c>
      <c r="K38" s="117"/>
      <c r="L38" s="117">
        <f>(L15+L18+L27+L32)*G38</f>
        <v>114.78545937437038</v>
      </c>
      <c r="M38" s="58" t="s">
        <v>168</v>
      </c>
      <c r="N38" s="232"/>
      <c r="O38" s="233"/>
      <c r="P38" s="233"/>
      <c r="Q38" s="234"/>
    </row>
    <row r="39" spans="1:17" ht="12.75" customHeight="1" x14ac:dyDescent="0.2">
      <c r="A39" s="22" t="s">
        <v>152</v>
      </c>
      <c r="B39" s="152" t="s">
        <v>140</v>
      </c>
      <c r="C39" s="152"/>
      <c r="D39" s="152"/>
      <c r="E39" s="152"/>
      <c r="F39" s="152"/>
      <c r="G39" s="158">
        <v>6.4999999999999997E-3</v>
      </c>
      <c r="H39" s="158"/>
      <c r="I39" s="19"/>
      <c r="J39" s="117">
        <f>(J15+J18+J27+J32)*G39</f>
        <v>29.647229411446911</v>
      </c>
      <c r="K39" s="117"/>
      <c r="L39" s="117">
        <f>(L15+L18+L27+L32)*G39</f>
        <v>24.870182864446914</v>
      </c>
      <c r="M39" s="58" t="s">
        <v>168</v>
      </c>
      <c r="N39" s="232"/>
      <c r="O39" s="233"/>
      <c r="P39" s="233"/>
      <c r="Q39" s="234"/>
    </row>
    <row r="40" spans="1:17" ht="12.75" customHeight="1" x14ac:dyDescent="0.2">
      <c r="A40" s="22" t="s">
        <v>153</v>
      </c>
      <c r="B40" s="152" t="s">
        <v>150</v>
      </c>
      <c r="C40" s="152"/>
      <c r="D40" s="152"/>
      <c r="E40" s="152"/>
      <c r="F40" s="152"/>
      <c r="G40" s="158">
        <v>0.02</v>
      </c>
      <c r="H40" s="158"/>
      <c r="I40" s="19"/>
      <c r="J40" s="117">
        <f>(J15+J18+J27+J32)*G40</f>
        <v>91.222244342913584</v>
      </c>
      <c r="K40" s="117"/>
      <c r="L40" s="117">
        <f>(L15+L18+L27+L32)*G40</f>
        <v>76.523639582913589</v>
      </c>
      <c r="M40" s="58" t="s">
        <v>168</v>
      </c>
      <c r="N40" s="232"/>
      <c r="O40" s="233"/>
      <c r="P40" s="233"/>
      <c r="Q40" s="234"/>
    </row>
    <row r="41" spans="1:17" ht="12.75" customHeight="1" x14ac:dyDescent="0.2">
      <c r="A41" s="84" t="s">
        <v>142</v>
      </c>
      <c r="B41" s="153" t="s">
        <v>149</v>
      </c>
      <c r="C41" s="154"/>
      <c r="D41" s="154"/>
      <c r="E41" s="154"/>
      <c r="F41" s="155"/>
      <c r="G41" s="156">
        <v>0</v>
      </c>
      <c r="H41" s="157"/>
      <c r="I41" s="31"/>
      <c r="J41" s="118">
        <f>(J15+J18+J27+J32)*G41</f>
        <v>0</v>
      </c>
      <c r="K41" s="118"/>
      <c r="L41" s="118">
        <f>(L15+L18+L27+L32)*G41</f>
        <v>0</v>
      </c>
      <c r="M41" s="58" t="s">
        <v>168</v>
      </c>
      <c r="N41" s="232"/>
      <c r="O41" s="233"/>
      <c r="P41" s="233"/>
      <c r="Q41" s="234"/>
    </row>
    <row r="42" spans="1:17" ht="12.75" customHeight="1" x14ac:dyDescent="0.2">
      <c r="A42" s="84" t="s">
        <v>142</v>
      </c>
      <c r="B42" s="153" t="s">
        <v>151</v>
      </c>
      <c r="C42" s="154"/>
      <c r="D42" s="154"/>
      <c r="E42" s="154"/>
      <c r="F42" s="155"/>
      <c r="G42" s="156">
        <v>0</v>
      </c>
      <c r="H42" s="157"/>
      <c r="I42" s="31"/>
      <c r="J42" s="118">
        <f>(J15+J18+J27+J32)*G42</f>
        <v>0</v>
      </c>
      <c r="K42" s="118"/>
      <c r="L42" s="118">
        <f>(L15+L18+L27+L32)*G42</f>
        <v>0</v>
      </c>
      <c r="M42" s="58" t="s">
        <v>168</v>
      </c>
      <c r="N42" s="232"/>
      <c r="O42" s="233"/>
      <c r="P42" s="233"/>
      <c r="Q42" s="234"/>
    </row>
    <row r="43" spans="1:17" ht="12.75" customHeight="1" x14ac:dyDescent="0.2">
      <c r="A43" s="84" t="s">
        <v>142</v>
      </c>
      <c r="B43" s="153" t="s">
        <v>142</v>
      </c>
      <c r="C43" s="154"/>
      <c r="D43" s="154"/>
      <c r="E43" s="154"/>
      <c r="F43" s="155"/>
      <c r="G43" s="156">
        <v>0</v>
      </c>
      <c r="H43" s="157"/>
      <c r="I43" s="31"/>
      <c r="J43" s="118">
        <f>(J15+J18+J27+J32)*G43</f>
        <v>0</v>
      </c>
      <c r="K43" s="118"/>
      <c r="L43" s="118">
        <f>(L15+L18+L27+L32)*G43</f>
        <v>0</v>
      </c>
      <c r="M43" s="58" t="s">
        <v>168</v>
      </c>
      <c r="N43" s="235"/>
      <c r="O43" s="236"/>
      <c r="P43" s="236"/>
      <c r="Q43" s="237"/>
    </row>
    <row r="44" spans="1:17" ht="12.75" customHeight="1" x14ac:dyDescent="0.2">
      <c r="A44" s="6"/>
      <c r="B44" s="159" t="s">
        <v>1</v>
      </c>
      <c r="C44" s="159"/>
      <c r="D44" s="159"/>
      <c r="E44" s="159"/>
      <c r="F44" s="159"/>
      <c r="G44" s="160">
        <f>SUM(G36:H43)</f>
        <v>0.11650000000000001</v>
      </c>
      <c r="H44" s="160"/>
      <c r="I44" s="59"/>
      <c r="J44" s="76">
        <f>SUM(J36:J40)</f>
        <v>531.36957329747156</v>
      </c>
      <c r="K44" s="77"/>
      <c r="L44" s="77">
        <f>SUM(L36:L43)</f>
        <v>445.75020057047163</v>
      </c>
      <c r="M44" s="21"/>
    </row>
    <row r="45" spans="1:17" ht="12.75" customHeight="1" thickBot="1" x14ac:dyDescent="0.25"/>
    <row r="46" spans="1:17" ht="12.75" customHeight="1" thickBot="1" x14ac:dyDescent="0.25">
      <c r="A46" s="205" t="s">
        <v>128</v>
      </c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16"/>
    </row>
    <row r="47" spans="1:17" ht="12.75" customHeight="1" thickBot="1" x14ac:dyDescent="0.25">
      <c r="A47" s="161" t="s">
        <v>120</v>
      </c>
      <c r="B47" s="162"/>
      <c r="C47" s="162"/>
      <c r="D47" s="162"/>
      <c r="E47" s="162"/>
      <c r="F47" s="162"/>
      <c r="G47" s="162"/>
      <c r="H47" s="163"/>
      <c r="I47" s="164" t="s">
        <v>114</v>
      </c>
      <c r="J47" s="165"/>
      <c r="K47" s="164" t="s">
        <v>114</v>
      </c>
      <c r="L47" s="165"/>
      <c r="M47" s="104" t="s">
        <v>160</v>
      </c>
    </row>
    <row r="48" spans="1:17" ht="12.75" customHeight="1" x14ac:dyDescent="0.2">
      <c r="A48" s="8" t="s">
        <v>132</v>
      </c>
      <c r="B48" s="166" t="s">
        <v>122</v>
      </c>
      <c r="C48" s="166"/>
      <c r="D48" s="166"/>
      <c r="E48" s="166"/>
      <c r="F48" s="166"/>
      <c r="G48" s="166"/>
      <c r="H48" s="166"/>
      <c r="I48" s="184">
        <f>J15</f>
        <v>2076</v>
      </c>
      <c r="J48" s="184"/>
      <c r="K48" s="168">
        <f>L15</f>
        <v>1641</v>
      </c>
      <c r="L48" s="168"/>
      <c r="M48" s="26"/>
    </row>
    <row r="49" spans="1:17" ht="12.75" customHeight="1" x14ac:dyDescent="0.2">
      <c r="A49" s="10" t="s">
        <v>133</v>
      </c>
      <c r="B49" s="152" t="s">
        <v>121</v>
      </c>
      <c r="C49" s="152"/>
      <c r="D49" s="152"/>
      <c r="E49" s="152"/>
      <c r="F49" s="152"/>
      <c r="G49" s="152"/>
      <c r="H49" s="152"/>
      <c r="I49" s="252">
        <f>J18</f>
        <v>1431.3912048000002</v>
      </c>
      <c r="J49" s="252"/>
      <c r="K49" s="151">
        <f>L18</f>
        <v>1131.4609668000001</v>
      </c>
      <c r="L49" s="151"/>
      <c r="M49" s="26"/>
    </row>
    <row r="50" spans="1:17" ht="12.75" customHeight="1" x14ac:dyDescent="0.2">
      <c r="A50" s="10" t="s">
        <v>134</v>
      </c>
      <c r="B50" s="152" t="s">
        <v>123</v>
      </c>
      <c r="C50" s="152"/>
      <c r="D50" s="152"/>
      <c r="E50" s="152"/>
      <c r="F50" s="152"/>
      <c r="G50" s="152"/>
      <c r="H50" s="152"/>
      <c r="I50" s="252">
        <f>J27</f>
        <v>993</v>
      </c>
      <c r="J50" s="252"/>
      <c r="K50" s="151">
        <f>L27</f>
        <v>993</v>
      </c>
      <c r="L50" s="151"/>
      <c r="M50" s="26"/>
    </row>
    <row r="51" spans="1:17" ht="12.75" customHeight="1" x14ac:dyDescent="0.2">
      <c r="A51" s="10" t="s">
        <v>135</v>
      </c>
      <c r="B51" s="152" t="s">
        <v>124</v>
      </c>
      <c r="C51" s="152"/>
      <c r="D51" s="152"/>
      <c r="E51" s="152"/>
      <c r="F51" s="152"/>
      <c r="G51" s="152"/>
      <c r="H51" s="152"/>
      <c r="I51" s="252">
        <f>J32</f>
        <v>60.721012345679007</v>
      </c>
      <c r="J51" s="252"/>
      <c r="K51" s="151">
        <f>L32</f>
        <v>60.721012345679007</v>
      </c>
      <c r="L51" s="151"/>
      <c r="M51" s="26"/>
    </row>
    <row r="52" spans="1:17" ht="12.75" customHeight="1" x14ac:dyDescent="0.2">
      <c r="A52" s="10" t="s">
        <v>136</v>
      </c>
      <c r="B52" s="152" t="s">
        <v>119</v>
      </c>
      <c r="C52" s="152"/>
      <c r="D52" s="152"/>
      <c r="E52" s="152"/>
      <c r="F52" s="152"/>
      <c r="G52" s="152"/>
      <c r="H52" s="152"/>
      <c r="I52" s="151">
        <f>J44</f>
        <v>531.36957329747156</v>
      </c>
      <c r="J52" s="151"/>
      <c r="K52" s="150">
        <f>L44</f>
        <v>445.75020057047163</v>
      </c>
      <c r="L52" s="150"/>
      <c r="M52" s="115"/>
    </row>
    <row r="53" spans="1:17" ht="12.75" customHeight="1" x14ac:dyDescent="0.2">
      <c r="A53" s="23"/>
      <c r="B53" s="248" t="s">
        <v>137</v>
      </c>
      <c r="C53" s="249"/>
      <c r="D53" s="249"/>
      <c r="E53" s="249"/>
      <c r="F53" s="249"/>
      <c r="G53" s="249"/>
      <c r="H53" s="250"/>
      <c r="I53" s="247">
        <f>SUM(I48:J52)</f>
        <v>5092.4817904431511</v>
      </c>
      <c r="J53" s="251"/>
      <c r="K53" s="247">
        <f>SUM(K48:L52)</f>
        <v>4271.932179716151</v>
      </c>
      <c r="L53" s="247"/>
      <c r="M53" s="21"/>
    </row>
    <row r="54" spans="1:17" ht="12.75" customHeight="1" thickBot="1" x14ac:dyDescent="0.25"/>
    <row r="55" spans="1:17" ht="12.75" customHeight="1" thickBot="1" x14ac:dyDescent="0.25">
      <c r="A55" s="205" t="s">
        <v>129</v>
      </c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16"/>
    </row>
    <row r="56" spans="1:17" ht="13.5" customHeight="1" thickBot="1" x14ac:dyDescent="0.25">
      <c r="A56" s="113" t="s">
        <v>148</v>
      </c>
      <c r="B56" s="180" t="s">
        <v>147</v>
      </c>
      <c r="C56" s="180"/>
      <c r="D56" s="180" t="s">
        <v>138</v>
      </c>
      <c r="E56" s="180"/>
      <c r="F56" s="181" t="s">
        <v>144</v>
      </c>
      <c r="G56" s="181"/>
      <c r="H56" s="145" t="s">
        <v>145</v>
      </c>
      <c r="I56" s="182" t="s">
        <v>146</v>
      </c>
      <c r="J56" s="183"/>
      <c r="K56" s="133"/>
      <c r="L56" s="134"/>
      <c r="M56" s="130"/>
    </row>
    <row r="57" spans="1:17" ht="15.75" x14ac:dyDescent="0.2">
      <c r="A57" s="110" t="str">
        <f>I3</f>
        <v>Ope. de Roçadeira</v>
      </c>
      <c r="B57" s="178">
        <f>I53</f>
        <v>5092.4817904431511</v>
      </c>
      <c r="C57" s="178"/>
      <c r="D57" s="179">
        <v>1</v>
      </c>
      <c r="E57" s="179"/>
      <c r="F57" s="174">
        <f>B57*D57</f>
        <v>5092.4817904431511</v>
      </c>
      <c r="G57" s="174"/>
      <c r="H57" s="128">
        <f>I7</f>
        <v>6</v>
      </c>
      <c r="I57" s="176">
        <f>F57*H57</f>
        <v>30554.890742658907</v>
      </c>
      <c r="J57" s="177"/>
      <c r="K57" s="135"/>
      <c r="L57" s="135"/>
      <c r="M57" s="24"/>
    </row>
    <row r="58" spans="1:17" ht="25.5" x14ac:dyDescent="0.2">
      <c r="A58" s="108" t="s">
        <v>187</v>
      </c>
      <c r="B58" s="174">
        <f>K53</f>
        <v>4271.932179716151</v>
      </c>
      <c r="C58" s="174"/>
      <c r="D58" s="175">
        <v>26</v>
      </c>
      <c r="E58" s="175"/>
      <c r="F58" s="174">
        <f>B58*D58</f>
        <v>111070.23667261993</v>
      </c>
      <c r="G58" s="174"/>
      <c r="H58" s="128">
        <f>K7</f>
        <v>6</v>
      </c>
      <c r="I58" s="176">
        <f>F58*H58</f>
        <v>666421.42003571952</v>
      </c>
      <c r="J58" s="177"/>
      <c r="K58" s="135"/>
      <c r="L58" s="135"/>
    </row>
    <row r="59" spans="1:17" ht="15.75" x14ac:dyDescent="0.25">
      <c r="A59" s="169" t="s">
        <v>164</v>
      </c>
      <c r="B59" s="169"/>
      <c r="C59" s="169"/>
      <c r="D59" s="169">
        <v>27</v>
      </c>
      <c r="E59" s="169"/>
      <c r="F59" s="170">
        <f>F58+F57</f>
        <v>116162.71846306308</v>
      </c>
      <c r="G59" s="171"/>
      <c r="H59" s="137">
        <f>H57</f>
        <v>6</v>
      </c>
      <c r="I59" s="172">
        <v>696976.32</v>
      </c>
      <c r="J59" s="173"/>
      <c r="K59" s="142"/>
      <c r="L59" s="143"/>
      <c r="M59" s="143"/>
      <c r="N59" s="143"/>
      <c r="O59" s="143"/>
      <c r="P59" s="143"/>
      <c r="Q59" s="144"/>
    </row>
  </sheetData>
  <mergeCells count="113">
    <mergeCell ref="A55:L55"/>
    <mergeCell ref="K53:L53"/>
    <mergeCell ref="B53:H53"/>
    <mergeCell ref="I53:J53"/>
    <mergeCell ref="B49:H49"/>
    <mergeCell ref="I49:J49"/>
    <mergeCell ref="I52:J52"/>
    <mergeCell ref="B51:H51"/>
    <mergeCell ref="I50:J50"/>
    <mergeCell ref="B52:H52"/>
    <mergeCell ref="I51:J51"/>
    <mergeCell ref="B50:H50"/>
    <mergeCell ref="N21:Q22"/>
    <mergeCell ref="B22:F22"/>
    <mergeCell ref="A12:G12"/>
    <mergeCell ref="B13:G13"/>
    <mergeCell ref="B14:G14"/>
    <mergeCell ref="A17:G17"/>
    <mergeCell ref="B18:G18"/>
    <mergeCell ref="N36:Q43"/>
    <mergeCell ref="B10:H10"/>
    <mergeCell ref="I10:J10"/>
    <mergeCell ref="I21:J21"/>
    <mergeCell ref="K10:L10"/>
    <mergeCell ref="A11:J11"/>
    <mergeCell ref="B27:H27"/>
    <mergeCell ref="B15:H15"/>
    <mergeCell ref="B21:F21"/>
    <mergeCell ref="G39:H39"/>
    <mergeCell ref="B35:F35"/>
    <mergeCell ref="G35:H35"/>
    <mergeCell ref="B37:F37"/>
    <mergeCell ref="G37:H37"/>
    <mergeCell ref="B40:F40"/>
    <mergeCell ref="B23:F23"/>
    <mergeCell ref="B24:F24"/>
    <mergeCell ref="B31:G31"/>
    <mergeCell ref="B32:H32"/>
    <mergeCell ref="K3:L3"/>
    <mergeCell ref="K4:L4"/>
    <mergeCell ref="K5:L5"/>
    <mergeCell ref="K6:L6"/>
    <mergeCell ref="B8:H8"/>
    <mergeCell ref="I8:J8"/>
    <mergeCell ref="B9:H9"/>
    <mergeCell ref="I9:J9"/>
    <mergeCell ref="I7:J7"/>
    <mergeCell ref="B7:H7"/>
    <mergeCell ref="K7:L7"/>
    <mergeCell ref="K8:L8"/>
    <mergeCell ref="K9:L9"/>
    <mergeCell ref="I30:J30"/>
    <mergeCell ref="B25:F25"/>
    <mergeCell ref="B26:F26"/>
    <mergeCell ref="B56:C56"/>
    <mergeCell ref="D56:E56"/>
    <mergeCell ref="F56:G56"/>
    <mergeCell ref="I56:J56"/>
    <mergeCell ref="I48:J48"/>
    <mergeCell ref="A1:J1"/>
    <mergeCell ref="B3:H3"/>
    <mergeCell ref="I3:J3"/>
    <mergeCell ref="B4:H4"/>
    <mergeCell ref="I4:J4"/>
    <mergeCell ref="B5:H5"/>
    <mergeCell ref="I5:J5"/>
    <mergeCell ref="B6:H6"/>
    <mergeCell ref="I6:J6"/>
    <mergeCell ref="A20:L20"/>
    <mergeCell ref="A29:L29"/>
    <mergeCell ref="A34:L34"/>
    <mergeCell ref="A46:L46"/>
    <mergeCell ref="A2:L2"/>
    <mergeCell ref="K21:L21"/>
    <mergeCell ref="K30:L30"/>
    <mergeCell ref="K35:L35"/>
    <mergeCell ref="I35:J35"/>
    <mergeCell ref="B30:G30"/>
    <mergeCell ref="A59:C59"/>
    <mergeCell ref="D59:E59"/>
    <mergeCell ref="F59:G59"/>
    <mergeCell ref="I59:J59"/>
    <mergeCell ref="B58:C58"/>
    <mergeCell ref="D58:E58"/>
    <mergeCell ref="F58:G58"/>
    <mergeCell ref="I58:J58"/>
    <mergeCell ref="B57:C57"/>
    <mergeCell ref="D57:E57"/>
    <mergeCell ref="F57:G57"/>
    <mergeCell ref="I57:J57"/>
    <mergeCell ref="B36:F36"/>
    <mergeCell ref="G36:H36"/>
    <mergeCell ref="K52:L52"/>
    <mergeCell ref="K51:L51"/>
    <mergeCell ref="B39:F39"/>
    <mergeCell ref="B41:F41"/>
    <mergeCell ref="B42:F42"/>
    <mergeCell ref="B43:F43"/>
    <mergeCell ref="G41:H41"/>
    <mergeCell ref="K49:L49"/>
    <mergeCell ref="K50:L50"/>
    <mergeCell ref="G40:H40"/>
    <mergeCell ref="B44:F44"/>
    <mergeCell ref="G44:H44"/>
    <mergeCell ref="A47:H47"/>
    <mergeCell ref="I47:J47"/>
    <mergeCell ref="B48:H48"/>
    <mergeCell ref="B38:F38"/>
    <mergeCell ref="G38:H38"/>
    <mergeCell ref="K47:L47"/>
    <mergeCell ref="K48:L48"/>
    <mergeCell ref="G42:H42"/>
    <mergeCell ref="G43:H43"/>
  </mergeCells>
  <pageMargins left="0.78740157480314965" right="0.19685039370078741" top="0.19685039370078741" bottom="0.19685039370078741" header="0.31496062992125984" footer="0.31496062992125984"/>
  <pageSetup paperSize="9" scale="61" orientation="landscape" horizontalDpi="0" verticalDpi="0" r:id="rId1"/>
  <ignoredErrors>
    <ignoredError sqref="I5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4" zoomScale="130" zoomScaleNormal="130" workbookViewId="0">
      <selection activeCell="G35" sqref="G35"/>
    </sheetView>
  </sheetViews>
  <sheetFormatPr defaultRowHeight="12.75" x14ac:dyDescent="0.2"/>
  <cols>
    <col min="1" max="1" width="8.42578125" style="6" bestFit="1" customWidth="1"/>
    <col min="2" max="2" width="27.85546875" style="6" customWidth="1"/>
    <col min="3" max="6" width="12" style="6" customWidth="1"/>
    <col min="7" max="7" width="53.42578125" style="6" customWidth="1"/>
    <col min="8" max="16384" width="9.140625" style="6"/>
  </cols>
  <sheetData>
    <row r="1" spans="1:7" ht="12.75" customHeight="1" thickBot="1" x14ac:dyDescent="0.25">
      <c r="A1" s="253" t="s">
        <v>77</v>
      </c>
      <c r="B1" s="254"/>
      <c r="C1" s="254"/>
      <c r="D1" s="254"/>
      <c r="E1" s="254"/>
      <c r="F1" s="255"/>
    </row>
    <row r="2" spans="1:7" ht="12.75" customHeight="1" thickBot="1" x14ac:dyDescent="0.25">
      <c r="A2" s="256" t="s">
        <v>78</v>
      </c>
      <c r="B2" s="257"/>
      <c r="C2" s="257"/>
      <c r="D2" s="257"/>
      <c r="E2" s="257"/>
      <c r="F2" s="258"/>
    </row>
    <row r="3" spans="1:7" ht="12.75" customHeight="1" thickBot="1" x14ac:dyDescent="0.25">
      <c r="A3" s="38" t="s">
        <v>25</v>
      </c>
      <c r="B3" s="39" t="s">
        <v>26</v>
      </c>
      <c r="C3" s="39" t="s">
        <v>2</v>
      </c>
      <c r="D3" s="39" t="s">
        <v>7</v>
      </c>
      <c r="E3" s="39" t="s">
        <v>9</v>
      </c>
      <c r="F3" s="44" t="s">
        <v>11</v>
      </c>
      <c r="G3" s="25" t="s">
        <v>101</v>
      </c>
    </row>
    <row r="4" spans="1:7" ht="12.75" customHeight="1" thickBot="1" x14ac:dyDescent="0.25">
      <c r="A4" s="38" t="s">
        <v>27</v>
      </c>
      <c r="B4" s="39" t="s">
        <v>2</v>
      </c>
      <c r="C4" s="40"/>
      <c r="D4" s="40"/>
      <c r="E4" s="40"/>
      <c r="F4" s="41"/>
    </row>
    <row r="5" spans="1:7" ht="12.75" customHeight="1" x14ac:dyDescent="0.2">
      <c r="A5" s="37" t="s">
        <v>28</v>
      </c>
      <c r="B5" s="33" t="s">
        <v>3</v>
      </c>
      <c r="C5" s="85">
        <v>0.2</v>
      </c>
      <c r="D5" s="33"/>
      <c r="E5" s="33"/>
      <c r="F5" s="42"/>
      <c r="G5" s="74" t="s">
        <v>105</v>
      </c>
    </row>
    <row r="6" spans="1:7" ht="12.75" customHeight="1" x14ac:dyDescent="0.2">
      <c r="A6" s="27" t="s">
        <v>29</v>
      </c>
      <c r="B6" s="2" t="s">
        <v>30</v>
      </c>
      <c r="C6" s="86">
        <v>1.4999999999999999E-2</v>
      </c>
      <c r="D6" s="2"/>
      <c r="E6" s="2"/>
      <c r="F6" s="4"/>
      <c r="G6" s="74" t="s">
        <v>108</v>
      </c>
    </row>
    <row r="7" spans="1:7" ht="12.75" customHeight="1" x14ac:dyDescent="0.2">
      <c r="A7" s="27" t="s">
        <v>31</v>
      </c>
      <c r="B7" s="2" t="s">
        <v>32</v>
      </c>
      <c r="C7" s="86">
        <v>0.01</v>
      </c>
      <c r="D7" s="2"/>
      <c r="E7" s="2"/>
      <c r="F7" s="4"/>
      <c r="G7" s="74" t="s">
        <v>155</v>
      </c>
    </row>
    <row r="8" spans="1:7" ht="12.75" customHeight="1" x14ac:dyDescent="0.2">
      <c r="A8" s="27" t="s">
        <v>33</v>
      </c>
      <c r="B8" s="2" t="s">
        <v>6</v>
      </c>
      <c r="C8" s="86">
        <v>2E-3</v>
      </c>
      <c r="D8" s="2"/>
      <c r="E8" s="2"/>
      <c r="F8" s="4"/>
      <c r="G8" s="74" t="s">
        <v>109</v>
      </c>
    </row>
    <row r="9" spans="1:7" ht="12.75" customHeight="1" x14ac:dyDescent="0.2">
      <c r="A9" s="27" t="s">
        <v>34</v>
      </c>
      <c r="B9" s="2" t="s">
        <v>5</v>
      </c>
      <c r="C9" s="86">
        <v>6.0000000000000001E-3</v>
      </c>
      <c r="D9" s="2"/>
      <c r="E9" s="2"/>
      <c r="F9" s="4"/>
      <c r="G9" s="74" t="s">
        <v>110</v>
      </c>
    </row>
    <row r="10" spans="1:7" ht="12.75" customHeight="1" x14ac:dyDescent="0.2">
      <c r="A10" s="27" t="s">
        <v>35</v>
      </c>
      <c r="B10" s="2" t="s">
        <v>36</v>
      </c>
      <c r="C10" s="86">
        <v>2.5000000000000001E-2</v>
      </c>
      <c r="D10" s="2"/>
      <c r="E10" s="2"/>
      <c r="F10" s="4"/>
      <c r="G10" s="74" t="s">
        <v>106</v>
      </c>
    </row>
    <row r="11" spans="1:7" ht="12.75" customHeight="1" x14ac:dyDescent="0.2">
      <c r="A11" s="27" t="s">
        <v>37</v>
      </c>
      <c r="B11" s="2" t="s">
        <v>38</v>
      </c>
      <c r="C11" s="86">
        <v>0.01</v>
      </c>
      <c r="D11" s="2"/>
      <c r="E11" s="2"/>
      <c r="F11" s="4"/>
      <c r="G11" s="22" t="s">
        <v>154</v>
      </c>
    </row>
    <row r="12" spans="1:7" ht="12.75" customHeight="1" thickBot="1" x14ac:dyDescent="0.25">
      <c r="A12" s="34" t="s">
        <v>39</v>
      </c>
      <c r="B12" s="3" t="s">
        <v>4</v>
      </c>
      <c r="C12" s="87">
        <v>0.08</v>
      </c>
      <c r="D12" s="3"/>
      <c r="E12" s="3"/>
      <c r="F12" s="35"/>
      <c r="G12" s="74" t="s">
        <v>107</v>
      </c>
    </row>
    <row r="13" spans="1:7" ht="12.75" customHeight="1" thickBot="1" x14ac:dyDescent="0.25">
      <c r="A13" s="38" t="s">
        <v>40</v>
      </c>
      <c r="B13" s="39" t="s">
        <v>7</v>
      </c>
      <c r="C13" s="40"/>
      <c r="D13" s="40"/>
      <c r="E13" s="40"/>
      <c r="F13" s="41"/>
    </row>
    <row r="14" spans="1:7" ht="12.75" customHeight="1" thickBot="1" x14ac:dyDescent="0.25">
      <c r="A14" s="37" t="s">
        <v>41</v>
      </c>
      <c r="B14" s="33" t="s">
        <v>42</v>
      </c>
      <c r="C14" s="33"/>
      <c r="D14" s="88" t="s">
        <v>43</v>
      </c>
      <c r="E14" s="33"/>
      <c r="F14" s="33"/>
    </row>
    <row r="15" spans="1:7" ht="12.75" customHeight="1" x14ac:dyDescent="0.2">
      <c r="A15" s="27" t="s">
        <v>44</v>
      </c>
      <c r="B15" s="2" t="s">
        <v>45</v>
      </c>
      <c r="C15" s="2"/>
      <c r="D15" s="89" t="s">
        <v>43</v>
      </c>
      <c r="E15" s="2"/>
      <c r="F15" s="4"/>
      <c r="G15" s="262" t="s">
        <v>157</v>
      </c>
    </row>
    <row r="16" spans="1:7" ht="12.75" customHeight="1" x14ac:dyDescent="0.2">
      <c r="A16" s="27" t="s">
        <v>46</v>
      </c>
      <c r="B16" s="2" t="s">
        <v>47</v>
      </c>
      <c r="C16" s="2"/>
      <c r="D16" s="86">
        <v>6.8999999999999999E-3</v>
      </c>
      <c r="E16" s="2"/>
      <c r="F16" s="4"/>
      <c r="G16" s="263"/>
    </row>
    <row r="17" spans="1:7" ht="12.75" customHeight="1" x14ac:dyDescent="0.2">
      <c r="A17" s="27" t="s">
        <v>48</v>
      </c>
      <c r="B17" s="2" t="s">
        <v>49</v>
      </c>
      <c r="C17" s="2"/>
      <c r="D17" s="86">
        <v>8.3299999999999999E-2</v>
      </c>
      <c r="E17" s="2"/>
      <c r="F17" s="4"/>
      <c r="G17" s="263"/>
    </row>
    <row r="18" spans="1:7" ht="12.75" customHeight="1" x14ac:dyDescent="0.2">
      <c r="A18" s="27" t="s">
        <v>50</v>
      </c>
      <c r="B18" s="2" t="s">
        <v>51</v>
      </c>
      <c r="C18" s="2"/>
      <c r="D18" s="86">
        <v>5.9999999999999995E-4</v>
      </c>
      <c r="E18" s="2"/>
      <c r="F18" s="4"/>
      <c r="G18" s="263"/>
    </row>
    <row r="19" spans="1:7" ht="12.75" customHeight="1" x14ac:dyDescent="0.2">
      <c r="A19" s="27" t="s">
        <v>52</v>
      </c>
      <c r="B19" s="2" t="s">
        <v>53</v>
      </c>
      <c r="C19" s="2"/>
      <c r="D19" s="86">
        <v>5.5999999999999999E-3</v>
      </c>
      <c r="E19" s="2"/>
      <c r="F19" s="4"/>
      <c r="G19" s="263"/>
    </row>
    <row r="20" spans="1:7" ht="12.75" customHeight="1" x14ac:dyDescent="0.2">
      <c r="A20" s="27" t="s">
        <v>54</v>
      </c>
      <c r="B20" s="2" t="s">
        <v>55</v>
      </c>
      <c r="C20" s="2"/>
      <c r="D20" s="89" t="s">
        <v>43</v>
      </c>
      <c r="E20" s="2"/>
      <c r="F20" s="4"/>
      <c r="G20" s="263"/>
    </row>
    <row r="21" spans="1:7" ht="12.75" customHeight="1" x14ac:dyDescent="0.2">
      <c r="A21" s="27" t="s">
        <v>56</v>
      </c>
      <c r="B21" s="2" t="s">
        <v>57</v>
      </c>
      <c r="C21" s="2"/>
      <c r="D21" s="86">
        <v>8.9999999999999998E-4</v>
      </c>
      <c r="E21" s="2"/>
      <c r="F21" s="4"/>
      <c r="G21" s="263"/>
    </row>
    <row r="22" spans="1:7" ht="12.75" customHeight="1" thickBot="1" x14ac:dyDescent="0.25">
      <c r="A22" s="27" t="s">
        <v>58</v>
      </c>
      <c r="B22" s="2" t="s">
        <v>59</v>
      </c>
      <c r="C22" s="2"/>
      <c r="D22" s="86">
        <v>9.6799999999999997E-2</v>
      </c>
      <c r="E22" s="2"/>
      <c r="F22" s="4"/>
      <c r="G22" s="264"/>
    </row>
    <row r="23" spans="1:7" ht="12.75" customHeight="1" thickBot="1" x14ac:dyDescent="0.25">
      <c r="A23" s="34" t="s">
        <v>60</v>
      </c>
      <c r="B23" s="3" t="s">
        <v>61</v>
      </c>
      <c r="C23" s="3"/>
      <c r="D23" s="87">
        <v>2.9999999999999997E-4</v>
      </c>
      <c r="E23" s="3"/>
      <c r="F23" s="3"/>
    </row>
    <row r="24" spans="1:7" ht="12.75" customHeight="1" thickBot="1" x14ac:dyDescent="0.25">
      <c r="A24" s="38" t="s">
        <v>62</v>
      </c>
      <c r="B24" s="39" t="s">
        <v>9</v>
      </c>
      <c r="C24" s="40"/>
      <c r="D24" s="40"/>
      <c r="E24" s="40"/>
      <c r="F24" s="41"/>
    </row>
    <row r="25" spans="1:7" ht="12.75" customHeight="1" x14ac:dyDescent="0.2">
      <c r="A25" s="37" t="s">
        <v>63</v>
      </c>
      <c r="B25" s="33" t="s">
        <v>10</v>
      </c>
      <c r="C25" s="33"/>
      <c r="D25" s="42"/>
      <c r="E25" s="85">
        <v>0.03</v>
      </c>
      <c r="F25" s="43"/>
    </row>
    <row r="26" spans="1:7" ht="12.75" customHeight="1" x14ac:dyDescent="0.2">
      <c r="A26" s="27" t="s">
        <v>64</v>
      </c>
      <c r="B26" s="2" t="s">
        <v>8</v>
      </c>
      <c r="C26" s="2"/>
      <c r="D26" s="4"/>
      <c r="E26" s="86">
        <v>6.9999999999999999E-4</v>
      </c>
      <c r="F26" s="5"/>
    </row>
    <row r="27" spans="1:7" ht="12.75" customHeight="1" x14ac:dyDescent="0.2">
      <c r="A27" s="27" t="s">
        <v>65</v>
      </c>
      <c r="B27" s="2" t="s">
        <v>66</v>
      </c>
      <c r="C27" s="2"/>
      <c r="D27" s="4"/>
      <c r="E27" s="86">
        <v>1.35E-2</v>
      </c>
      <c r="F27" s="5"/>
    </row>
    <row r="28" spans="1:7" ht="12.75" customHeight="1" x14ac:dyDescent="0.2">
      <c r="A28" s="27" t="s">
        <v>67</v>
      </c>
      <c r="B28" s="2" t="s">
        <v>68</v>
      </c>
      <c r="C28" s="2"/>
      <c r="D28" s="4"/>
      <c r="E28" s="86">
        <v>3.0099999999999998E-2</v>
      </c>
      <c r="F28" s="5"/>
    </row>
    <row r="29" spans="1:7" ht="12.75" customHeight="1" thickBot="1" x14ac:dyDescent="0.25">
      <c r="A29" s="34" t="s">
        <v>69</v>
      </c>
      <c r="B29" s="3" t="s">
        <v>70</v>
      </c>
      <c r="C29" s="3"/>
      <c r="D29" s="35"/>
      <c r="E29" s="87">
        <v>2.5000000000000001E-3</v>
      </c>
      <c r="F29" s="36"/>
    </row>
    <row r="30" spans="1:7" ht="12.75" customHeight="1" thickBot="1" x14ac:dyDescent="0.25">
      <c r="A30" s="38" t="s">
        <v>71</v>
      </c>
      <c r="B30" s="39" t="s">
        <v>11</v>
      </c>
      <c r="C30" s="40"/>
      <c r="D30" s="40"/>
      <c r="E30" s="40"/>
      <c r="F30" s="41"/>
    </row>
    <row r="31" spans="1:7" ht="12.75" customHeight="1" x14ac:dyDescent="0.2">
      <c r="A31" s="37" t="s">
        <v>72</v>
      </c>
      <c r="B31" s="33" t="s">
        <v>73</v>
      </c>
      <c r="C31" s="33"/>
      <c r="D31" s="33"/>
      <c r="E31" s="33"/>
      <c r="F31" s="85">
        <f>C33*D33</f>
        <v>6.7651200000000009E-2</v>
      </c>
    </row>
    <row r="32" spans="1:7" ht="12.75" customHeight="1" x14ac:dyDescent="0.2">
      <c r="A32" s="27" t="s">
        <v>74</v>
      </c>
      <c r="B32" s="3" t="s">
        <v>23</v>
      </c>
      <c r="C32" s="3"/>
      <c r="D32" s="3"/>
      <c r="E32" s="3"/>
      <c r="F32" s="86">
        <f>(E25*C12)+(E26*C33)</f>
        <v>2.6435999999999999E-3</v>
      </c>
    </row>
    <row r="33" spans="1:6" ht="12.75" customHeight="1" x14ac:dyDescent="0.2">
      <c r="A33" s="259" t="s">
        <v>75</v>
      </c>
      <c r="B33" s="260"/>
      <c r="C33" s="75">
        <f>SUM(C5:C12)</f>
        <v>0.34800000000000009</v>
      </c>
      <c r="D33" s="75">
        <f>SUM(D14:D23)</f>
        <v>0.19439999999999999</v>
      </c>
      <c r="E33" s="75">
        <f>SUM(E25:E29)</f>
        <v>7.6799999999999993E-2</v>
      </c>
      <c r="F33" s="75">
        <f>SUM(F31:F32)</f>
        <v>7.0294800000000005E-2</v>
      </c>
    </row>
    <row r="34" spans="1:6" ht="12.75" customHeight="1" x14ac:dyDescent="0.2">
      <c r="A34" s="259" t="s">
        <v>76</v>
      </c>
      <c r="B34" s="261"/>
      <c r="C34" s="261"/>
      <c r="D34" s="261"/>
      <c r="E34" s="260"/>
      <c r="F34" s="114">
        <f>C33+D33+E33+F33</f>
        <v>0.68949480000000007</v>
      </c>
    </row>
    <row r="35" spans="1:6" ht="12.75" customHeight="1" x14ac:dyDescent="0.2"/>
    <row r="36" spans="1:6" ht="12.75" customHeight="1" x14ac:dyDescent="0.2">
      <c r="A36" s="265" t="s">
        <v>24</v>
      </c>
      <c r="B36" s="265"/>
      <c r="C36" s="265"/>
      <c r="D36" s="265"/>
      <c r="E36" s="265"/>
      <c r="F36" s="265"/>
    </row>
    <row r="37" spans="1:6" ht="12.75" customHeight="1" x14ac:dyDescent="0.2">
      <c r="A37" s="152" t="s">
        <v>80</v>
      </c>
      <c r="B37" s="152"/>
      <c r="C37" s="152"/>
      <c r="D37" s="152"/>
      <c r="E37" s="152"/>
      <c r="F37" s="152"/>
    </row>
    <row r="38" spans="1:6" ht="12.75" customHeight="1" x14ac:dyDescent="0.2">
      <c r="A38" s="152" t="s">
        <v>81</v>
      </c>
      <c r="B38" s="152"/>
      <c r="C38" s="152"/>
      <c r="D38" s="152"/>
      <c r="E38" s="152"/>
      <c r="F38" s="152"/>
    </row>
    <row r="39" spans="1:6" ht="12.75" customHeight="1" x14ac:dyDescent="0.2">
      <c r="A39" s="152" t="s">
        <v>82</v>
      </c>
      <c r="B39" s="152"/>
      <c r="C39" s="152"/>
      <c r="D39" s="152"/>
      <c r="E39" s="152"/>
      <c r="F39" s="152"/>
    </row>
    <row r="40" spans="1:6" ht="12.75" customHeight="1" x14ac:dyDescent="0.2">
      <c r="A40" s="152" t="s">
        <v>83</v>
      </c>
      <c r="B40" s="152"/>
      <c r="C40" s="152"/>
      <c r="D40" s="152"/>
      <c r="E40" s="152"/>
      <c r="F40" s="152"/>
    </row>
    <row r="41" spans="1:6" ht="12.75" customHeight="1" x14ac:dyDescent="0.2">
      <c r="A41" s="152" t="s">
        <v>84</v>
      </c>
      <c r="B41" s="152"/>
      <c r="C41" s="152"/>
      <c r="D41" s="152"/>
      <c r="E41" s="152"/>
      <c r="F41" s="152"/>
    </row>
    <row r="42" spans="1:6" ht="12.75" customHeight="1" x14ac:dyDescent="0.2">
      <c r="A42" s="152" t="s">
        <v>85</v>
      </c>
      <c r="B42" s="152"/>
      <c r="C42" s="152"/>
      <c r="D42" s="152"/>
      <c r="E42" s="152"/>
      <c r="F42" s="152"/>
    </row>
    <row r="43" spans="1:6" ht="12.75" customHeight="1" x14ac:dyDescent="0.2">
      <c r="A43" s="152" t="s">
        <v>86</v>
      </c>
      <c r="B43" s="152"/>
      <c r="C43" s="152"/>
      <c r="D43" s="152"/>
      <c r="E43" s="152"/>
      <c r="F43" s="152"/>
    </row>
    <row r="44" spans="1:6" ht="12.75" customHeight="1" x14ac:dyDescent="0.2">
      <c r="A44" s="152" t="s">
        <v>79</v>
      </c>
      <c r="B44" s="152"/>
      <c r="C44" s="152"/>
      <c r="D44" s="152"/>
      <c r="E44" s="152"/>
      <c r="F44" s="152"/>
    </row>
  </sheetData>
  <mergeCells count="14"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  <mergeCell ref="A1:F1"/>
    <mergeCell ref="A2:F2"/>
    <mergeCell ref="A33:B33"/>
    <mergeCell ref="A34:E34"/>
    <mergeCell ref="G15:G22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="145" zoomScaleNormal="145" workbookViewId="0">
      <selection activeCell="C21" sqref="C21"/>
    </sheetView>
  </sheetViews>
  <sheetFormatPr defaultRowHeight="12.75" x14ac:dyDescent="0.2"/>
  <cols>
    <col min="1" max="1" width="38.28515625" style="6" bestFit="1" customWidth="1"/>
    <col min="2" max="2" width="5.42578125" style="6" bestFit="1" customWidth="1"/>
    <col min="3" max="3" width="7.28515625" style="6" customWidth="1"/>
    <col min="4" max="4" width="18.7109375" style="6" bestFit="1" customWidth="1"/>
    <col min="5" max="5" width="14.140625" style="6" bestFit="1" customWidth="1"/>
    <col min="6" max="6" width="12.28515625" style="6" customWidth="1"/>
    <col min="7" max="8" width="9.140625" style="6"/>
    <col min="9" max="9" width="11" style="6" bestFit="1" customWidth="1"/>
    <col min="10" max="16384" width="9.140625" style="6"/>
  </cols>
  <sheetData>
    <row r="1" spans="1:13" ht="12.75" customHeight="1" x14ac:dyDescent="0.2">
      <c r="A1" s="267" t="s">
        <v>12</v>
      </c>
      <c r="B1" s="268"/>
      <c r="C1" s="268"/>
      <c r="D1" s="268"/>
      <c r="E1" s="268"/>
      <c r="F1" s="269"/>
    </row>
    <row r="2" spans="1:13" ht="12.75" customHeight="1" x14ac:dyDescent="0.2">
      <c r="A2" s="56"/>
      <c r="B2" s="56"/>
      <c r="C2" s="56"/>
      <c r="D2" s="56"/>
      <c r="E2" s="129"/>
      <c r="F2" s="56"/>
    </row>
    <row r="3" spans="1:13" ht="12.75" customHeight="1" x14ac:dyDescent="0.2">
      <c r="A3" s="45" t="s">
        <v>0</v>
      </c>
      <c r="B3" s="270" t="s">
        <v>1</v>
      </c>
      <c r="C3" s="270"/>
      <c r="D3" s="27" t="s">
        <v>186</v>
      </c>
      <c r="E3" s="201" t="s">
        <v>162</v>
      </c>
      <c r="F3" s="202"/>
    </row>
    <row r="4" spans="1:13" ht="12.75" customHeight="1" x14ac:dyDescent="0.2">
      <c r="A4" s="45" t="s">
        <v>13</v>
      </c>
      <c r="B4" s="270">
        <f>D4+E4+F4</f>
        <v>27</v>
      </c>
      <c r="C4" s="270"/>
      <c r="D4" s="27">
        <v>26</v>
      </c>
      <c r="E4" s="201">
        <v>1</v>
      </c>
      <c r="F4" s="202"/>
    </row>
    <row r="5" spans="1:13" ht="12.75" customHeight="1" thickBot="1" x14ac:dyDescent="0.25">
      <c r="A5" s="46" t="s">
        <v>14</v>
      </c>
      <c r="B5" s="47" t="s">
        <v>15</v>
      </c>
      <c r="C5" s="47" t="s">
        <v>16</v>
      </c>
      <c r="D5" s="47" t="s">
        <v>18</v>
      </c>
      <c r="E5" s="270" t="s">
        <v>19</v>
      </c>
      <c r="F5" s="270"/>
    </row>
    <row r="6" spans="1:13" ht="12.75" customHeight="1" x14ac:dyDescent="0.2">
      <c r="A6" s="48" t="s">
        <v>176</v>
      </c>
      <c r="B6" s="98">
        <v>4</v>
      </c>
      <c r="C6" s="71">
        <f>B4*B6</f>
        <v>108</v>
      </c>
      <c r="D6" s="90">
        <v>40</v>
      </c>
      <c r="E6" s="266">
        <f t="shared" ref="E6:E23" si="0">C6*D6</f>
        <v>4320</v>
      </c>
      <c r="F6" s="266"/>
    </row>
    <row r="7" spans="1:13" ht="12.75" customHeight="1" x14ac:dyDescent="0.2">
      <c r="A7" s="50" t="s">
        <v>175</v>
      </c>
      <c r="B7" s="99">
        <v>2</v>
      </c>
      <c r="C7" s="51">
        <f>B4*B7</f>
        <v>54</v>
      </c>
      <c r="D7" s="91">
        <v>65</v>
      </c>
      <c r="E7" s="266">
        <f t="shared" si="0"/>
        <v>3510</v>
      </c>
      <c r="F7" s="266"/>
    </row>
    <row r="8" spans="1:13" ht="12.75" customHeight="1" x14ac:dyDescent="0.2">
      <c r="A8" s="50" t="s">
        <v>177</v>
      </c>
      <c r="B8" s="99">
        <v>1</v>
      </c>
      <c r="C8" s="51">
        <f>B4*B8</f>
        <v>27</v>
      </c>
      <c r="D8" s="91">
        <v>80</v>
      </c>
      <c r="E8" s="266">
        <f t="shared" si="0"/>
        <v>2160</v>
      </c>
      <c r="F8" s="266"/>
    </row>
    <row r="9" spans="1:13" ht="12.75" customHeight="1" x14ac:dyDescent="0.2">
      <c r="A9" s="50" t="s">
        <v>178</v>
      </c>
      <c r="B9" s="99">
        <v>3</v>
      </c>
      <c r="C9" s="51">
        <f>B4*B9</f>
        <v>81</v>
      </c>
      <c r="D9" s="91">
        <v>30</v>
      </c>
      <c r="E9" s="266">
        <f t="shared" si="0"/>
        <v>2430</v>
      </c>
      <c r="F9" s="266"/>
    </row>
    <row r="10" spans="1:13" ht="12.75" customHeight="1" x14ac:dyDescent="0.2">
      <c r="A10" s="50" t="s">
        <v>17</v>
      </c>
      <c r="B10" s="99">
        <v>1</v>
      </c>
      <c r="C10" s="51">
        <f>B4*B10</f>
        <v>27</v>
      </c>
      <c r="D10" s="91">
        <v>10</v>
      </c>
      <c r="E10" s="266">
        <f t="shared" si="0"/>
        <v>270</v>
      </c>
      <c r="F10" s="266"/>
    </row>
    <row r="11" spans="1:13" ht="12.75" customHeight="1" x14ac:dyDescent="0.2">
      <c r="A11" s="50" t="s">
        <v>179</v>
      </c>
      <c r="B11" s="99">
        <v>1</v>
      </c>
      <c r="C11" s="51">
        <f>B4*B11</f>
        <v>27</v>
      </c>
      <c r="D11" s="91">
        <v>15</v>
      </c>
      <c r="E11" s="266">
        <f t="shared" si="0"/>
        <v>405</v>
      </c>
      <c r="F11" s="266"/>
    </row>
    <row r="12" spans="1:13" ht="12.75" customHeight="1" thickBot="1" x14ac:dyDescent="0.25">
      <c r="A12" s="52" t="s">
        <v>180</v>
      </c>
      <c r="B12" s="100">
        <v>1</v>
      </c>
      <c r="C12" s="53">
        <f>B4*B12</f>
        <v>27</v>
      </c>
      <c r="D12" s="92">
        <v>35</v>
      </c>
      <c r="E12" s="266">
        <f t="shared" si="0"/>
        <v>945</v>
      </c>
      <c r="F12" s="266"/>
    </row>
    <row r="13" spans="1:13" ht="12.75" customHeight="1" x14ac:dyDescent="0.2">
      <c r="A13" s="54" t="s">
        <v>181</v>
      </c>
      <c r="B13" s="101">
        <v>6</v>
      </c>
      <c r="C13" s="49">
        <f>B13*136</f>
        <v>816</v>
      </c>
      <c r="D13" s="93">
        <v>1.2</v>
      </c>
      <c r="E13" s="266">
        <f t="shared" si="0"/>
        <v>979.19999999999993</v>
      </c>
      <c r="F13" s="266"/>
      <c r="G13" s="277" t="s">
        <v>184</v>
      </c>
      <c r="H13" s="278"/>
      <c r="I13" s="278"/>
      <c r="J13" s="278"/>
      <c r="K13" s="278"/>
      <c r="L13" s="278"/>
      <c r="M13" s="278"/>
    </row>
    <row r="14" spans="1:13" ht="12.75" customHeight="1" thickBot="1" x14ac:dyDescent="0.25">
      <c r="A14" s="55" t="s">
        <v>182</v>
      </c>
      <c r="B14" s="99">
        <v>1</v>
      </c>
      <c r="C14" s="51">
        <f>B14*B4</f>
        <v>27</v>
      </c>
      <c r="D14" s="94">
        <v>30</v>
      </c>
      <c r="E14" s="266">
        <f t="shared" si="0"/>
        <v>810</v>
      </c>
      <c r="F14" s="266"/>
    </row>
    <row r="15" spans="1:13" ht="12.75" customHeight="1" x14ac:dyDescent="0.2">
      <c r="A15" s="67" t="s">
        <v>87</v>
      </c>
      <c r="B15" s="98">
        <v>1</v>
      </c>
      <c r="C15" s="71">
        <f>E4*B15</f>
        <v>1</v>
      </c>
      <c r="D15" s="96">
        <v>70</v>
      </c>
      <c r="E15" s="266">
        <f t="shared" si="0"/>
        <v>70</v>
      </c>
      <c r="F15" s="266"/>
    </row>
    <row r="16" spans="1:13" ht="12.75" customHeight="1" x14ac:dyDescent="0.2">
      <c r="A16" s="68" t="s">
        <v>156</v>
      </c>
      <c r="B16" s="103">
        <v>1</v>
      </c>
      <c r="C16" s="72">
        <f>B16*E4</f>
        <v>1</v>
      </c>
      <c r="D16" s="94">
        <v>160</v>
      </c>
      <c r="E16" s="266">
        <f t="shared" si="0"/>
        <v>160</v>
      </c>
      <c r="F16" s="266"/>
    </row>
    <row r="17" spans="1:7" ht="12.75" customHeight="1" x14ac:dyDescent="0.2">
      <c r="A17" s="69" t="s">
        <v>88</v>
      </c>
      <c r="B17" s="99">
        <v>1</v>
      </c>
      <c r="C17" s="51">
        <f>B17*E4</f>
        <v>1</v>
      </c>
      <c r="D17" s="94">
        <v>365</v>
      </c>
      <c r="E17" s="266">
        <f t="shared" si="0"/>
        <v>365</v>
      </c>
      <c r="F17" s="266"/>
      <c r="G17" s="6" t="s">
        <v>189</v>
      </c>
    </row>
    <row r="18" spans="1:7" ht="12.75" customHeight="1" x14ac:dyDescent="0.2">
      <c r="A18" s="69" t="s">
        <v>188</v>
      </c>
      <c r="B18" s="99">
        <v>0.96</v>
      </c>
      <c r="C18" s="51">
        <v>260</v>
      </c>
      <c r="D18" s="94">
        <f>B18*5.98</f>
        <v>5.7408000000000001</v>
      </c>
      <c r="E18" s="279">
        <f>D18*C18</f>
        <v>1492.6079999999999</v>
      </c>
      <c r="F18" s="280"/>
      <c r="G18" s="6" t="s">
        <v>204</v>
      </c>
    </row>
    <row r="19" spans="1:7" ht="12.75" customHeight="1" x14ac:dyDescent="0.2">
      <c r="A19" s="69" t="s">
        <v>159</v>
      </c>
      <c r="B19" s="99">
        <v>1</v>
      </c>
      <c r="C19" s="51">
        <v>1</v>
      </c>
      <c r="D19" s="94">
        <v>340</v>
      </c>
      <c r="E19" s="266">
        <f t="shared" si="0"/>
        <v>340</v>
      </c>
      <c r="F19" s="266"/>
      <c r="G19" s="6" t="s">
        <v>190</v>
      </c>
    </row>
    <row r="20" spans="1:7" ht="12.75" customHeight="1" x14ac:dyDescent="0.2">
      <c r="A20" s="69" t="s">
        <v>191</v>
      </c>
      <c r="B20" s="99">
        <v>1</v>
      </c>
      <c r="C20" s="51">
        <v>160</v>
      </c>
      <c r="D20" s="94">
        <f>B20*5.98</f>
        <v>5.98</v>
      </c>
      <c r="E20" s="279">
        <f>C20*D20</f>
        <v>956.80000000000007</v>
      </c>
      <c r="F20" s="280"/>
      <c r="G20" s="6" t="s">
        <v>205</v>
      </c>
    </row>
    <row r="21" spans="1:7" ht="12.75" customHeight="1" x14ac:dyDescent="0.2">
      <c r="A21" s="69" t="s">
        <v>183</v>
      </c>
      <c r="B21" s="99">
        <v>1</v>
      </c>
      <c r="C21" s="51">
        <f>B21*E4</f>
        <v>1</v>
      </c>
      <c r="D21" s="94">
        <v>350</v>
      </c>
      <c r="E21" s="266">
        <f t="shared" si="0"/>
        <v>350</v>
      </c>
      <c r="F21" s="266"/>
    </row>
    <row r="22" spans="1:7" ht="12.75" customHeight="1" x14ac:dyDescent="0.2">
      <c r="A22" s="69" t="s">
        <v>89</v>
      </c>
      <c r="B22" s="103">
        <v>2</v>
      </c>
      <c r="C22" s="72">
        <f>B22*E4</f>
        <v>2</v>
      </c>
      <c r="D22" s="94">
        <v>20</v>
      </c>
      <c r="E22" s="266">
        <f t="shared" si="0"/>
        <v>40</v>
      </c>
      <c r="F22" s="266"/>
    </row>
    <row r="23" spans="1:7" ht="12.75" customHeight="1" thickBot="1" x14ac:dyDescent="0.25">
      <c r="A23" s="70" t="s">
        <v>90</v>
      </c>
      <c r="B23" s="102">
        <v>2</v>
      </c>
      <c r="C23" s="65">
        <f>B23*E4</f>
        <v>2</v>
      </c>
      <c r="D23" s="95">
        <v>35</v>
      </c>
      <c r="E23" s="266">
        <f t="shared" si="0"/>
        <v>70</v>
      </c>
      <c r="F23" s="266"/>
    </row>
    <row r="24" spans="1:7" ht="12.75" customHeight="1" x14ac:dyDescent="0.2">
      <c r="A24" s="271" t="s">
        <v>20</v>
      </c>
      <c r="B24" s="272"/>
      <c r="C24" s="272"/>
      <c r="D24" s="272"/>
      <c r="E24" s="273"/>
      <c r="F24" s="66">
        <f>SUM(E6:E23)</f>
        <v>19673.608</v>
      </c>
    </row>
    <row r="25" spans="1:7" ht="12.75" customHeight="1" x14ac:dyDescent="0.2">
      <c r="A25" s="274" t="s">
        <v>22</v>
      </c>
      <c r="B25" s="275"/>
      <c r="C25" s="275"/>
      <c r="D25" s="275"/>
      <c r="E25" s="276"/>
      <c r="F25" s="97">
        <f>F24/12</f>
        <v>1639.4673333333333</v>
      </c>
    </row>
    <row r="27" spans="1:7" x14ac:dyDescent="0.2">
      <c r="A27" s="131" t="s">
        <v>192</v>
      </c>
    </row>
    <row r="28" spans="1:7" x14ac:dyDescent="0.2">
      <c r="A28" s="131" t="s">
        <v>193</v>
      </c>
      <c r="F28" s="132"/>
    </row>
  </sheetData>
  <mergeCells count="27">
    <mergeCell ref="E22:F22"/>
    <mergeCell ref="E23:F23"/>
    <mergeCell ref="A24:E24"/>
    <mergeCell ref="A25:E25"/>
    <mergeCell ref="G13:M13"/>
    <mergeCell ref="E15:F15"/>
    <mergeCell ref="E16:F16"/>
    <mergeCell ref="E17:F17"/>
    <mergeCell ref="E19:F19"/>
    <mergeCell ref="E21:F21"/>
    <mergeCell ref="E18:F18"/>
    <mergeCell ref="E20:F20"/>
    <mergeCell ref="A1:F1"/>
    <mergeCell ref="B3:C3"/>
    <mergeCell ref="B4:C4"/>
    <mergeCell ref="E5:F5"/>
    <mergeCell ref="E6:F6"/>
    <mergeCell ref="E3:F3"/>
    <mergeCell ref="E4:F4"/>
    <mergeCell ref="E12:F12"/>
    <mergeCell ref="E13:F13"/>
    <mergeCell ref="E14:F14"/>
    <mergeCell ref="E7:F7"/>
    <mergeCell ref="E8:F8"/>
    <mergeCell ref="E9:F9"/>
    <mergeCell ref="E10:F10"/>
    <mergeCell ref="E11:F1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A-CustoDetalhado</vt:lpstr>
      <vt:lpstr>B-EncargosSociais</vt:lpstr>
      <vt:lpstr>C-Insumos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camila.spitzer</cp:lastModifiedBy>
  <cp:lastPrinted>2024-02-08T19:28:54Z</cp:lastPrinted>
  <dcterms:created xsi:type="dcterms:W3CDTF">2022-03-08T16:28:56Z</dcterms:created>
  <dcterms:modified xsi:type="dcterms:W3CDTF">2024-02-23T17:46:40Z</dcterms:modified>
</cp:coreProperties>
</file>