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6"/>
  </bookViews>
  <sheets>
    <sheet name="A1-Coletores" sheetId="1" r:id="rId1"/>
    <sheet name="A2-Motorista" sheetId="2" r:id="rId2"/>
    <sheet name="B-EncargosSociais" sheetId="10" r:id="rId3"/>
    <sheet name="C-Uniformes EPI's Insumos" sheetId="5" r:id="rId4"/>
    <sheet name="D-TaxaTributos-Mes" sheetId="9" r:id="rId5"/>
    <sheet name="E-VeiculoMes" sheetId="13" r:id="rId6"/>
    <sheet name="E-Custo Final" sheetId="11" r:id="rId7"/>
  </sheets>
  <calcPr calcId="144525"/>
</workbook>
</file>

<file path=xl/calcChain.xml><?xml version="1.0" encoding="utf-8"?>
<calcChain xmlns="http://schemas.openxmlformats.org/spreadsheetml/2006/main">
  <c r="B3" i="11" l="1"/>
  <c r="E16" i="2" l="1"/>
  <c r="E38" i="13" l="1"/>
  <c r="B34" i="13"/>
  <c r="E31" i="13"/>
  <c r="E27" i="13"/>
  <c r="D27" i="13"/>
  <c r="B16" i="13"/>
  <c r="D23" i="13"/>
  <c r="E23" i="13" s="1"/>
  <c r="E8" i="13" l="1"/>
  <c r="E7" i="13"/>
  <c r="E6" i="13"/>
  <c r="E5" i="13"/>
  <c r="D8" i="13"/>
  <c r="D13" i="13"/>
  <c r="D9" i="13" l="1"/>
  <c r="E9" i="13" s="1"/>
  <c r="B40" i="13" s="1"/>
  <c r="B5" i="11" s="1"/>
  <c r="B6" i="11" s="1"/>
  <c r="D11" i="2"/>
  <c r="E12" i="2" s="1"/>
  <c r="D11" i="1"/>
  <c r="C9" i="5" l="1"/>
  <c r="E9" i="5" s="1"/>
  <c r="C30" i="5"/>
  <c r="E30" i="5" s="1"/>
  <c r="C29" i="5"/>
  <c r="E29" i="5" s="1"/>
  <c r="C28" i="5"/>
  <c r="E28" i="5" s="1"/>
  <c r="C27" i="5"/>
  <c r="E27" i="5" s="1"/>
  <c r="C26" i="5"/>
  <c r="E26" i="5" s="1"/>
  <c r="C25" i="5"/>
  <c r="E25" i="5" s="1"/>
  <c r="C6" i="5"/>
  <c r="E21" i="1"/>
  <c r="E22" i="1" s="1"/>
  <c r="E31" i="5" l="1"/>
  <c r="E32" i="5" s="1"/>
  <c r="D9" i="2"/>
  <c r="B14" i="9" l="1"/>
  <c r="E33" i="10" l="1"/>
  <c r="D33" i="10"/>
  <c r="C33" i="10"/>
  <c r="F32" i="10" l="1"/>
  <c r="F31" i="10"/>
  <c r="F33" i="10" l="1"/>
  <c r="F34" i="10" s="1"/>
  <c r="E11" i="2"/>
  <c r="E9" i="2"/>
  <c r="E20" i="1"/>
  <c r="E17" i="1"/>
  <c r="E16" i="1"/>
  <c r="E12" i="1"/>
  <c r="D18" i="1"/>
  <c r="E18" i="1" s="1"/>
  <c r="E13" i="2" l="1"/>
  <c r="C15" i="2"/>
  <c r="C23" i="1"/>
  <c r="D15" i="2" l="1"/>
  <c r="E15" i="2" s="1"/>
  <c r="D20" i="2" s="1"/>
  <c r="E20" i="2" s="1"/>
  <c r="E21" i="2" s="1"/>
  <c r="C3" i="9" s="1"/>
  <c r="E9" i="1"/>
  <c r="E11" i="1" l="1"/>
  <c r="E13" i="1" s="1"/>
  <c r="E14" i="1" s="1"/>
  <c r="D23" i="1" s="1"/>
  <c r="E23" i="1" s="1"/>
  <c r="C14" i="5"/>
  <c r="E14" i="5" s="1"/>
  <c r="C13" i="5"/>
  <c r="E13" i="5" s="1"/>
  <c r="C12" i="5"/>
  <c r="E12" i="5" s="1"/>
  <c r="C11" i="5"/>
  <c r="E11" i="5" s="1"/>
  <c r="C10" i="5"/>
  <c r="E10" i="5" s="1"/>
  <c r="C8" i="5"/>
  <c r="E8" i="5" s="1"/>
  <c r="C7" i="5"/>
  <c r="E7" i="5" s="1"/>
  <c r="E6" i="5"/>
  <c r="E24" i="1" l="1"/>
  <c r="D28" i="1" s="1"/>
  <c r="E28" i="1" s="1"/>
  <c r="E29" i="1" s="1"/>
  <c r="E15" i="5"/>
  <c r="B2" i="11" l="1"/>
  <c r="C2" i="9"/>
  <c r="E16" i="5"/>
  <c r="B35" i="5"/>
  <c r="B36" i="5" s="1"/>
  <c r="C4" i="9"/>
  <c r="C5" i="9" l="1"/>
  <c r="C12" i="9" s="1"/>
  <c r="C11" i="9" l="1"/>
  <c r="C10" i="9"/>
  <c r="C9" i="9"/>
  <c r="C13" i="9"/>
  <c r="C14" i="9" l="1"/>
  <c r="B4" i="11" s="1"/>
  <c r="B7" i="11" s="1"/>
</calcChain>
</file>

<file path=xl/sharedStrings.xml><?xml version="1.0" encoding="utf-8"?>
<sst xmlns="http://schemas.openxmlformats.org/spreadsheetml/2006/main" count="286" uniqueCount="189">
  <si>
    <t>Piso da Categoria</t>
  </si>
  <si>
    <t>Mão de Obra:</t>
  </si>
  <si>
    <t>Composição Salarial</t>
  </si>
  <si>
    <t>Descrição</t>
  </si>
  <si>
    <t>Unid.</t>
  </si>
  <si>
    <t>Salário</t>
  </si>
  <si>
    <t>Und.</t>
  </si>
  <si>
    <t>Salário Base</t>
  </si>
  <si>
    <t>Insalubridade</t>
  </si>
  <si>
    <t>Vb</t>
  </si>
  <si>
    <t>Adicional Noturno</t>
  </si>
  <si>
    <t>Acréscimos Legais</t>
  </si>
  <si>
    <t>Salário Total</t>
  </si>
  <si>
    <t>Benefícios</t>
  </si>
  <si>
    <t>Horas Extras</t>
  </si>
  <si>
    <t>Hr.</t>
  </si>
  <si>
    <t>Vale Alimentação</t>
  </si>
  <si>
    <t>Outras Vantagens</t>
  </si>
  <si>
    <t>Encargos Sociais</t>
  </si>
  <si>
    <t>Custo Mensal Individual</t>
  </si>
  <si>
    <t>Custo Total Mensal - Mão de Obra Direta</t>
  </si>
  <si>
    <t>Cargo</t>
  </si>
  <si>
    <t>unid.</t>
  </si>
  <si>
    <t>TOTAL</t>
  </si>
  <si>
    <t>Serviços Gerais</t>
  </si>
  <si>
    <t>GRUPO A</t>
  </si>
  <si>
    <t>INSS</t>
  </si>
  <si>
    <t>FGTS</t>
  </si>
  <si>
    <t>SEBRAE</t>
  </si>
  <si>
    <t>INCRA</t>
  </si>
  <si>
    <t>GRUPO B</t>
  </si>
  <si>
    <t>Aviso Prévio Trabalhado</t>
  </si>
  <si>
    <t>GRUPO C</t>
  </si>
  <si>
    <t>Aviso Prévio Indenizado</t>
  </si>
  <si>
    <t>GRUPO D</t>
  </si>
  <si>
    <t>Planilha de Composição de Uniforme e EPI - Serviço de Coleta</t>
  </si>
  <si>
    <t>Quantidade de Funcionários</t>
  </si>
  <si>
    <t>Uniforme / EPI</t>
  </si>
  <si>
    <t>Indv.</t>
  </si>
  <si>
    <t>Total</t>
  </si>
  <si>
    <t>Calça</t>
  </si>
  <si>
    <t>Boné</t>
  </si>
  <si>
    <t>Camiseta</t>
  </si>
  <si>
    <t>Botas de Segurança (par)</t>
  </si>
  <si>
    <t>Luvas de Proteção (par)</t>
  </si>
  <si>
    <t>Jardineiro</t>
  </si>
  <si>
    <t>Preço Unt.</t>
  </si>
  <si>
    <t>Preço Total</t>
  </si>
  <si>
    <t>Total Anual</t>
  </si>
  <si>
    <t>R$</t>
  </si>
  <si>
    <t>Percentual</t>
  </si>
  <si>
    <t>PIS/PASEP</t>
  </si>
  <si>
    <t>ISSQN</t>
  </si>
  <si>
    <t>Lucro</t>
  </si>
  <si>
    <t>Total do BDI</t>
  </si>
  <si>
    <t>Desconto - Vale Alimentação</t>
  </si>
  <si>
    <t>Total Mensal</t>
  </si>
  <si>
    <t>CUSTO OPERACIONAL - MENSAL</t>
  </si>
  <si>
    <t>C - UNIFORMES, EPI'S E INSUMOS</t>
  </si>
  <si>
    <t>CUSTO ANUAL</t>
  </si>
  <si>
    <t>Reincidência de A sobre Aviso Prévio Trabalhado + Reincidência de FGTS sobre Aviso Prévio Indenizado</t>
  </si>
  <si>
    <t>FONTES</t>
  </si>
  <si>
    <t>CÓDIGO</t>
  </si>
  <si>
    <t>DESCRIÇÃO</t>
  </si>
  <si>
    <t>A</t>
  </si>
  <si>
    <t>A1</t>
  </si>
  <si>
    <t>A2</t>
  </si>
  <si>
    <t>SESI</t>
  </si>
  <si>
    <t>A3</t>
  </si>
  <si>
    <t>SENAI</t>
  </si>
  <si>
    <t>A4</t>
  </si>
  <si>
    <t>A5</t>
  </si>
  <si>
    <t>A6</t>
  </si>
  <si>
    <t>Salário Educação</t>
  </si>
  <si>
    <t>A7</t>
  </si>
  <si>
    <t>Seguro Contra Acidentes Trabalho</t>
  </si>
  <si>
    <t>A8</t>
  </si>
  <si>
    <t>B</t>
  </si>
  <si>
    <t>B1</t>
  </si>
  <si>
    <t>Repouso Semanal Remunerado</t>
  </si>
  <si>
    <t>Não incidente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</si>
  <si>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</si>
  <si>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</si>
  <si>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</si>
  <si>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</si>
  <si>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</si>
  <si>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</si>
  <si>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</si>
  <si>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</si>
  <si>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</si>
  <si>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</si>
  <si>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</si>
  <si>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</si>
  <si>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</si>
  <si>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Auxilio Acidente de Trabalho</t>
  </si>
  <si>
    <t>B9</t>
  </si>
  <si>
    <t>Férias Gozadas</t>
  </si>
  <si>
    <t>B10</t>
  </si>
  <si>
    <t>Salário Maternidade</t>
  </si>
  <si>
    <t>C</t>
  </si>
  <si>
    <t>C1</t>
  </si>
  <si>
    <t>C2</t>
  </si>
  <si>
    <t>C3</t>
  </si>
  <si>
    <t>Férias Indenizadas+1/3</t>
  </si>
  <si>
    <t>C4</t>
  </si>
  <si>
    <t>Depósito Rescisão Sem Justa Causa</t>
  </si>
  <si>
    <t>C5</t>
  </si>
  <si>
    <t>Indenização Adicional</t>
  </si>
  <si>
    <t>D</t>
  </si>
  <si>
    <t>D1</t>
  </si>
  <si>
    <t>Reincidência de A sobre B</t>
  </si>
  <si>
    <t>D2</t>
  </si>
  <si>
    <t>SUB-TOTAIS ( GERAL )</t>
  </si>
  <si>
    <t>TOTAL DOS ENCARGOS SOCIAIS SOBRE O SALÁRIO MÊS</t>
  </si>
  <si>
    <t>MÃO DE OBRA MENSALISTA</t>
  </si>
  <si>
    <t>ENCARGOS SOCIAIS SOBRE O SALÁRIO MÊS</t>
  </si>
  <si>
    <t>Planilha de Encargos Sociais CAIXA ECONOMICA</t>
  </si>
  <si>
    <t xml:space="preserve">LEI 6950/81 - Sobre INSS </t>
  </si>
  <si>
    <t>"Contribuição Adicional" Depende do Enquadramento da empresa e do Número de Empregados - Sobre SESI SENAI</t>
  </si>
  <si>
    <t>STF em decisão de 08/04/2021 - Dias Toffoli - Sobre INCRA</t>
  </si>
  <si>
    <t>Constitucional - Sobre SEBRAE</t>
  </si>
  <si>
    <t>§ 5º do art. 212 da Constituição Federal - Sobre Salario Educação</t>
  </si>
  <si>
    <t>Decreto nº 3.048/99 - ANEXO V - Pode variar conforme enquadramento da empresa (entre 1,2 e 3%) - Sobre Seguro Contra Acidentes</t>
  </si>
  <si>
    <t>8% da remuneração paga ao trabalhador, até o dia 7 do mês subsequente. (Lei 8.036/1990) - Sobre FGTS</t>
  </si>
  <si>
    <t>Art. 130º CLT</t>
  </si>
  <si>
    <t>Encargos Financeiros (taxas, transferencias e afins, Custos indiretos de manutenção de equipamentos, Ferramentas, Seguro de acidentes pessoais e afins, Rotatividade de funcionarios e treinamento)</t>
  </si>
  <si>
    <t>COFINS</t>
  </si>
  <si>
    <t>CUSTO FINAL TOTAL</t>
  </si>
  <si>
    <t>Valor</t>
  </si>
  <si>
    <t>Tributos Aplicados Mês</t>
  </si>
  <si>
    <t>CUSTO MENSAL</t>
  </si>
  <si>
    <t>Uniformes, EPI's e Insumos ( C )</t>
  </si>
  <si>
    <t>Taxas+Tributos/MÊS ( D )</t>
  </si>
  <si>
    <t xml:space="preserve">Conforme Porte e Enquadramento Juridico da Empresa Licitante, os Tributos podem variar para mais ou para menos suas taxas, em alguns casos se estinque certos tributos em outros se acrescenta.  </t>
  </si>
  <si>
    <t>Mão de Obra ( A1+2)</t>
  </si>
  <si>
    <t>Desjejum</t>
  </si>
  <si>
    <t>Assistência Médica</t>
  </si>
  <si>
    <t>Benefício Familiar</t>
  </si>
  <si>
    <t>Coletores</t>
  </si>
  <si>
    <t>Planilha de Composição Salarial - Coleta de Resíduos Sólidos</t>
  </si>
  <si>
    <t>Motorista</t>
  </si>
  <si>
    <t>Protetor Solar FPS 30</t>
  </si>
  <si>
    <t>Colete Refletivo</t>
  </si>
  <si>
    <t>Jaqueta com refletivo (NBR 15.292)</t>
  </si>
  <si>
    <t>Capa de Chuva Amarela com Refletivo</t>
  </si>
  <si>
    <t xml:space="preserve">Total de Uniformes e EPI </t>
  </si>
  <si>
    <t>Anual</t>
  </si>
  <si>
    <t>Mensal</t>
  </si>
  <si>
    <t>A1 - COLETA</t>
  </si>
  <si>
    <t>A2 - MOTORISTA</t>
  </si>
  <si>
    <t>Quantidade</t>
  </si>
  <si>
    <t>Unidade</t>
  </si>
  <si>
    <t>Camiseta de Manga Longa</t>
  </si>
  <si>
    <t>CONVENÇÃO COLETIVA DE TRABALHO 2023/2024 -  disponível em: http://siemaco.org.br/convencoes-coletivas/</t>
  </si>
  <si>
    <t>Depreciação</t>
  </si>
  <si>
    <t>VEÍCULO TOCO COM COMPACTADOR</t>
  </si>
  <si>
    <t>Discriminação</t>
  </si>
  <si>
    <t>Preço Unitário</t>
  </si>
  <si>
    <t xml:space="preserve">Preço Total </t>
  </si>
  <si>
    <t>Custo de Aquisição do Cahssi</t>
  </si>
  <si>
    <t>Custo da Aquisição da Carroceria</t>
  </si>
  <si>
    <t>Depreciação Mensal do Veículo</t>
  </si>
  <si>
    <t>Impostos e Seguros</t>
  </si>
  <si>
    <t>IPVA</t>
  </si>
  <si>
    <t>Seguro Obrigatório</t>
  </si>
  <si>
    <t>Seguro Contra Terceiros</t>
  </si>
  <si>
    <t>Consumos</t>
  </si>
  <si>
    <t xml:space="preserve">Manutenção Preventiva/Mês </t>
  </si>
  <si>
    <t>Pneus</t>
  </si>
  <si>
    <t>Custo do Jogo de Pneus 275/80R22.5</t>
  </si>
  <si>
    <t>Higienização/Lavação</t>
  </si>
  <si>
    <t>Custo Mensal com Veículos (R$/Mês)</t>
  </si>
  <si>
    <t>Total de Impostos e Seguros Mensais</t>
  </si>
  <si>
    <t>%</t>
  </si>
  <si>
    <t xml:space="preserve">Manutenção </t>
  </si>
  <si>
    <t>Custo Mensal com Pneus</t>
  </si>
  <si>
    <t>Depreciação do Chassi (60 meses)</t>
  </si>
  <si>
    <t>Mês</t>
  </si>
  <si>
    <t>Depreciação da Carroceria (60 meses)</t>
  </si>
  <si>
    <t>-</t>
  </si>
  <si>
    <t>Km rodados em um mês</t>
  </si>
  <si>
    <t>Km</t>
  </si>
  <si>
    <t>Km rodados com 1 litro</t>
  </si>
  <si>
    <t>Preço do Óleo Diesel</t>
  </si>
  <si>
    <t>Custo Óleo Diesel Mensal</t>
  </si>
  <si>
    <t>Km Rodados com um Rodízio</t>
  </si>
  <si>
    <t>Lavagens Mensal</t>
  </si>
  <si>
    <t>Veículo</t>
  </si>
  <si>
    <t>CONVENÇÃO COLETIVA DE TRABALHO 2022/2024 - disponivel em https://sinttrol.org.br/ccts-e-acts/transporte-de-cargas/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</si>
</sst>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/>
      <right style="medium">
        <color rgb="FFD3D3D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D3D3D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1" fillId="2" borderId="18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2" fillId="5" borderId="12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12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/>
    <xf numFmtId="10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10" fontId="1" fillId="2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1" fillId="6" borderId="2" xfId="0" applyFont="1" applyFill="1" applyBorder="1" applyAlignment="1">
      <alignment horizontal="center"/>
    </xf>
    <xf numFmtId="164" fontId="1" fillId="6" borderId="1" xfId="0" applyNumberFormat="1" applyFont="1" applyFill="1" applyBorder="1"/>
    <xf numFmtId="10" fontId="1" fillId="0" borderId="2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2" fillId="5" borderId="10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1" xfId="0" applyFont="1" applyFill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2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0" xfId="0" applyFont="1" applyFill="1"/>
    <xf numFmtId="0" fontId="2" fillId="0" borderId="1" xfId="0" applyFont="1" applyBorder="1" applyAlignment="1"/>
    <xf numFmtId="44" fontId="2" fillId="0" borderId="1" xfId="0" applyNumberFormat="1" applyFont="1" applyBorder="1"/>
    <xf numFmtId="3" fontId="2" fillId="0" borderId="1" xfId="0" applyNumberFormat="1" applyFont="1" applyBorder="1"/>
    <xf numFmtId="44" fontId="1" fillId="0" borderId="1" xfId="0" applyNumberFormat="1" applyFont="1" applyBorder="1"/>
    <xf numFmtId="165" fontId="2" fillId="0" borderId="1" xfId="0" applyNumberFormat="1" applyFont="1" applyBorder="1"/>
    <xf numFmtId="44" fontId="2" fillId="0" borderId="1" xfId="1" applyFont="1" applyBorder="1" applyAlignment="1">
      <alignment horizontal="right"/>
    </xf>
    <xf numFmtId="0" fontId="1" fillId="0" borderId="1" xfId="0" applyFont="1" applyBorder="1" applyAlignment="1"/>
    <xf numFmtId="44" fontId="1" fillId="0" borderId="1" xfId="1" applyFont="1" applyBorder="1" applyAlignment="1"/>
    <xf numFmtId="44" fontId="1" fillId="0" borderId="1" xfId="0" applyNumberFormat="1" applyFont="1" applyBorder="1" applyAlignment="1"/>
    <xf numFmtId="3" fontId="1" fillId="0" borderId="1" xfId="0" applyNumberFormat="1" applyFont="1" applyBorder="1"/>
    <xf numFmtId="44" fontId="1" fillId="0" borderId="1" xfId="1" applyFont="1" applyBorder="1"/>
    <xf numFmtId="166" fontId="2" fillId="0" borderId="1" xfId="2" applyNumberFormat="1" applyFont="1" applyBorder="1"/>
    <xf numFmtId="3" fontId="2" fillId="0" borderId="1" xfId="0" applyNumberFormat="1" applyFont="1" applyBorder="1" applyAlignment="1"/>
    <xf numFmtId="0" fontId="2" fillId="0" borderId="2" xfId="0" applyFont="1" applyBorder="1"/>
    <xf numFmtId="164" fontId="2" fillId="0" borderId="1" xfId="0" quotePrefix="1" applyNumberFormat="1" applyFont="1" applyBorder="1"/>
    <xf numFmtId="44" fontId="2" fillId="5" borderId="1" xfId="1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45" zoomScaleNormal="145" workbookViewId="0">
      <selection activeCell="E29" sqref="E29"/>
    </sheetView>
  </sheetViews>
  <sheetFormatPr defaultRowHeight="12.75" x14ac:dyDescent="0.2"/>
  <cols>
    <col min="1" max="1" width="17.85546875" style="1" bestFit="1" customWidth="1"/>
    <col min="2" max="2" width="5.28515625" style="34" bestFit="1" customWidth="1"/>
    <col min="3" max="3" width="9" style="34" bestFit="1" customWidth="1"/>
    <col min="4" max="5" width="12.7109375" style="35" customWidth="1"/>
    <col min="6" max="16384" width="9.140625" style="1"/>
  </cols>
  <sheetData>
    <row r="1" spans="1:7" ht="12.75" customHeight="1" x14ac:dyDescent="0.2">
      <c r="A1" s="113" t="s">
        <v>139</v>
      </c>
      <c r="B1" s="113"/>
      <c r="C1" s="113"/>
      <c r="D1" s="113"/>
      <c r="E1" s="113"/>
    </row>
    <row r="2" spans="1:7" ht="12.75" customHeight="1" x14ac:dyDescent="0.2">
      <c r="A2" s="19"/>
      <c r="B2" s="20"/>
      <c r="C2" s="20"/>
      <c r="D2" s="2"/>
      <c r="E2" s="2"/>
    </row>
    <row r="3" spans="1:7" ht="12.75" customHeight="1" x14ac:dyDescent="0.2">
      <c r="A3" s="110" t="s">
        <v>0</v>
      </c>
      <c r="B3" s="110"/>
      <c r="C3" s="110"/>
      <c r="D3" s="110"/>
      <c r="E3" s="23">
        <v>1635</v>
      </c>
      <c r="G3" s="79"/>
    </row>
    <row r="4" spans="1:7" ht="12.75" customHeight="1" x14ac:dyDescent="0.2">
      <c r="A4" s="118" t="s">
        <v>153</v>
      </c>
      <c r="B4" s="118"/>
      <c r="C4" s="118"/>
      <c r="D4" s="118"/>
      <c r="E4" s="118"/>
    </row>
    <row r="5" spans="1:7" ht="12.75" customHeight="1" x14ac:dyDescent="0.2">
      <c r="A5" s="21"/>
      <c r="B5" s="22"/>
      <c r="C5" s="22"/>
      <c r="D5" s="21"/>
      <c r="E5" s="21"/>
    </row>
    <row r="6" spans="1:7" ht="12.75" customHeight="1" x14ac:dyDescent="0.2">
      <c r="A6" s="4" t="s">
        <v>1</v>
      </c>
      <c r="B6" s="110" t="s">
        <v>24</v>
      </c>
      <c r="C6" s="110"/>
      <c r="D6" s="110"/>
      <c r="E6" s="110"/>
    </row>
    <row r="7" spans="1:7" ht="12.75" customHeight="1" x14ac:dyDescent="0.2">
      <c r="A7" s="113" t="s">
        <v>2</v>
      </c>
      <c r="B7" s="113"/>
      <c r="C7" s="113"/>
      <c r="D7" s="113"/>
      <c r="E7" s="113"/>
    </row>
    <row r="8" spans="1:7" ht="12.75" customHeight="1" x14ac:dyDescent="0.2">
      <c r="A8" s="4" t="s">
        <v>3</v>
      </c>
      <c r="B8" s="116" t="s">
        <v>4</v>
      </c>
      <c r="C8" s="116"/>
      <c r="D8" s="4"/>
      <c r="E8" s="4"/>
    </row>
    <row r="9" spans="1:7" ht="12.75" customHeight="1" x14ac:dyDescent="0.2">
      <c r="A9" s="24" t="s">
        <v>5</v>
      </c>
      <c r="B9" s="7" t="s">
        <v>6</v>
      </c>
      <c r="C9" s="7">
        <v>1</v>
      </c>
      <c r="D9" s="23">
        <v>1635</v>
      </c>
      <c r="E9" s="25">
        <f>D9</f>
        <v>1635</v>
      </c>
    </row>
    <row r="10" spans="1:7" ht="12.75" customHeight="1" x14ac:dyDescent="0.2">
      <c r="A10" s="117" t="s">
        <v>7</v>
      </c>
      <c r="B10" s="117"/>
      <c r="C10" s="117"/>
      <c r="D10" s="117"/>
      <c r="E10" s="25"/>
    </row>
    <row r="11" spans="1:7" ht="12.75" customHeight="1" x14ac:dyDescent="0.2">
      <c r="A11" s="24" t="s">
        <v>8</v>
      </c>
      <c r="B11" s="7" t="s">
        <v>9</v>
      </c>
      <c r="C11" s="26">
        <v>0.4</v>
      </c>
      <c r="D11" s="15">
        <f>1302*C11</f>
        <v>520.80000000000007</v>
      </c>
      <c r="E11" s="5">
        <f>D11</f>
        <v>520.80000000000007</v>
      </c>
    </row>
    <row r="12" spans="1:7" ht="12.75" customHeight="1" x14ac:dyDescent="0.2">
      <c r="A12" s="24" t="s">
        <v>10</v>
      </c>
      <c r="B12" s="7" t="s">
        <v>9</v>
      </c>
      <c r="C12" s="26">
        <v>0</v>
      </c>
      <c r="D12" s="15">
        <v>0</v>
      </c>
      <c r="E12" s="5">
        <f>D12</f>
        <v>0</v>
      </c>
    </row>
    <row r="13" spans="1:7" ht="12.75" customHeight="1" x14ac:dyDescent="0.2">
      <c r="A13" s="111" t="s">
        <v>11</v>
      </c>
      <c r="B13" s="111"/>
      <c r="C13" s="111"/>
      <c r="D13" s="111"/>
      <c r="E13" s="27">
        <f>E11+E12</f>
        <v>520.80000000000007</v>
      </c>
    </row>
    <row r="14" spans="1:7" ht="12.75" customHeight="1" x14ac:dyDescent="0.2">
      <c r="A14" s="111" t="s">
        <v>12</v>
      </c>
      <c r="B14" s="111"/>
      <c r="C14" s="111"/>
      <c r="D14" s="111"/>
      <c r="E14" s="28">
        <f>E13+E9</f>
        <v>2155.8000000000002</v>
      </c>
    </row>
    <row r="15" spans="1:7" ht="12.75" customHeight="1" x14ac:dyDescent="0.2">
      <c r="A15" s="113" t="s">
        <v>13</v>
      </c>
      <c r="B15" s="113"/>
      <c r="C15" s="113"/>
      <c r="D15" s="113"/>
      <c r="E15" s="113"/>
    </row>
    <row r="16" spans="1:7" ht="12.75" customHeight="1" x14ac:dyDescent="0.2">
      <c r="A16" s="24" t="s">
        <v>14</v>
      </c>
      <c r="B16" s="7" t="s">
        <v>15</v>
      </c>
      <c r="C16" s="7"/>
      <c r="D16" s="15">
        <v>0</v>
      </c>
      <c r="E16" s="5">
        <f>D16</f>
        <v>0</v>
      </c>
    </row>
    <row r="17" spans="1:7" ht="12.75" customHeight="1" x14ac:dyDescent="0.2">
      <c r="A17" s="24" t="s">
        <v>16</v>
      </c>
      <c r="B17" s="7" t="s">
        <v>9</v>
      </c>
      <c r="C17" s="7">
        <v>1</v>
      </c>
      <c r="D17" s="15">
        <v>551.20000000000005</v>
      </c>
      <c r="E17" s="5">
        <f>D17</f>
        <v>551.20000000000005</v>
      </c>
      <c r="G17" s="79"/>
    </row>
    <row r="18" spans="1:7" ht="12.75" customHeight="1" x14ac:dyDescent="0.2">
      <c r="A18" s="24" t="s">
        <v>55</v>
      </c>
      <c r="B18" s="7" t="s">
        <v>9</v>
      </c>
      <c r="C18" s="26">
        <v>-0.2</v>
      </c>
      <c r="D18" s="29">
        <f>D17*C18</f>
        <v>-110.24000000000001</v>
      </c>
      <c r="E18" s="47">
        <f>D18</f>
        <v>-110.24000000000001</v>
      </c>
    </row>
    <row r="19" spans="1:7" ht="12.75" customHeight="1" x14ac:dyDescent="0.2">
      <c r="A19" s="46" t="s">
        <v>135</v>
      </c>
      <c r="B19" s="87" t="s">
        <v>9</v>
      </c>
      <c r="C19" s="46"/>
      <c r="D19" s="89">
        <v>126</v>
      </c>
      <c r="E19" s="89">
        <v>126</v>
      </c>
    </row>
    <row r="20" spans="1:7" ht="12.75" customHeight="1" x14ac:dyDescent="0.2">
      <c r="A20" s="24" t="s">
        <v>136</v>
      </c>
      <c r="B20" s="7" t="s">
        <v>9</v>
      </c>
      <c r="C20" s="7">
        <v>1</v>
      </c>
      <c r="D20" s="108">
        <v>75.5</v>
      </c>
      <c r="E20" s="109">
        <f>D20</f>
        <v>75.5</v>
      </c>
    </row>
    <row r="21" spans="1:7" ht="12.75" customHeight="1" x14ac:dyDescent="0.2">
      <c r="A21" s="80" t="s">
        <v>137</v>
      </c>
      <c r="B21" s="7" t="s">
        <v>9</v>
      </c>
      <c r="C21" s="7">
        <v>1</v>
      </c>
      <c r="D21" s="108">
        <v>25</v>
      </c>
      <c r="E21" s="109">
        <f>D21</f>
        <v>25</v>
      </c>
    </row>
    <row r="22" spans="1:7" ht="12.75" customHeight="1" x14ac:dyDescent="0.2">
      <c r="A22" s="115" t="s">
        <v>17</v>
      </c>
      <c r="B22" s="115"/>
      <c r="C22" s="115"/>
      <c r="D22" s="115"/>
      <c r="E22" s="30">
        <f>SUM(E16:E21)</f>
        <v>667.46</v>
      </c>
    </row>
    <row r="23" spans="1:7" ht="12.75" customHeight="1" x14ac:dyDescent="0.2">
      <c r="A23" s="24" t="s">
        <v>18</v>
      </c>
      <c r="B23" s="7" t="s">
        <v>9</v>
      </c>
      <c r="C23" s="31">
        <f>'B-EncargosSociais'!F34</f>
        <v>0.68949480000000007</v>
      </c>
      <c r="D23" s="23">
        <f>E14*C23</f>
        <v>1486.4128898400004</v>
      </c>
      <c r="E23" s="32">
        <f>D23</f>
        <v>1486.4128898400004</v>
      </c>
    </row>
    <row r="24" spans="1:7" ht="12.75" customHeight="1" x14ac:dyDescent="0.2">
      <c r="A24" s="112" t="s">
        <v>19</v>
      </c>
      <c r="B24" s="112"/>
      <c r="C24" s="112"/>
      <c r="D24" s="112"/>
      <c r="E24" s="28">
        <f>E23+E22+E14</f>
        <v>4309.6728898400006</v>
      </c>
    </row>
    <row r="25" spans="1:7" ht="12.75" customHeight="1" x14ac:dyDescent="0.2">
      <c r="A25" s="19"/>
      <c r="B25" s="20"/>
      <c r="C25" s="20"/>
      <c r="D25" s="2"/>
      <c r="E25" s="2"/>
    </row>
    <row r="26" spans="1:7" ht="12.75" customHeight="1" x14ac:dyDescent="0.2">
      <c r="A26" s="113" t="s">
        <v>20</v>
      </c>
      <c r="B26" s="113"/>
      <c r="C26" s="113"/>
      <c r="D26" s="113"/>
      <c r="E26" s="113"/>
    </row>
    <row r="27" spans="1:7" ht="12.75" customHeight="1" x14ac:dyDescent="0.2">
      <c r="A27" s="114" t="s">
        <v>21</v>
      </c>
      <c r="B27" s="114"/>
      <c r="C27" s="33" t="s">
        <v>22</v>
      </c>
      <c r="D27" s="4"/>
      <c r="E27" s="4"/>
    </row>
    <row r="28" spans="1:7" ht="12.75" customHeight="1" x14ac:dyDescent="0.2">
      <c r="A28" s="110" t="s">
        <v>138</v>
      </c>
      <c r="B28" s="110"/>
      <c r="C28" s="76">
        <v>2</v>
      </c>
      <c r="D28" s="23">
        <f>E24</f>
        <v>4309.6728898400006</v>
      </c>
      <c r="E28" s="25">
        <f>C28*D28</f>
        <v>8619.3457796800012</v>
      </c>
    </row>
    <row r="29" spans="1:7" ht="12.75" customHeight="1" x14ac:dyDescent="0.2">
      <c r="A29" s="111" t="s">
        <v>23</v>
      </c>
      <c r="B29" s="111"/>
      <c r="C29" s="111"/>
      <c r="D29" s="111"/>
      <c r="E29" s="28">
        <f>E28</f>
        <v>8619.3457796800012</v>
      </c>
    </row>
  </sheetData>
  <mergeCells count="16">
    <mergeCell ref="A1:E1"/>
    <mergeCell ref="A3:D3"/>
    <mergeCell ref="A4:E4"/>
    <mergeCell ref="A13:D13"/>
    <mergeCell ref="A14:D14"/>
    <mergeCell ref="A15:E15"/>
    <mergeCell ref="A22:D22"/>
    <mergeCell ref="B6:E6"/>
    <mergeCell ref="A7:E7"/>
    <mergeCell ref="B8:C8"/>
    <mergeCell ref="A10:D10"/>
    <mergeCell ref="A28:B28"/>
    <mergeCell ref="A29:D29"/>
    <mergeCell ref="A24:D24"/>
    <mergeCell ref="A26:E26"/>
    <mergeCell ref="A27:B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45" zoomScaleNormal="145" workbookViewId="0">
      <selection activeCell="E17" sqref="E17"/>
    </sheetView>
  </sheetViews>
  <sheetFormatPr defaultRowHeight="12.75" x14ac:dyDescent="0.2"/>
  <cols>
    <col min="1" max="1" width="21.140625" style="1" customWidth="1"/>
    <col min="2" max="2" width="5.28515625" style="1" bestFit="1" customWidth="1"/>
    <col min="3" max="3" width="7.7109375" style="1" bestFit="1" customWidth="1"/>
    <col min="4" max="5" width="12.7109375" style="1" customWidth="1"/>
    <col min="6" max="16384" width="9.140625" style="1"/>
  </cols>
  <sheetData>
    <row r="1" spans="1:7" ht="12.75" customHeight="1" x14ac:dyDescent="0.2">
      <c r="A1" s="113" t="s">
        <v>139</v>
      </c>
      <c r="B1" s="113"/>
      <c r="C1" s="113"/>
      <c r="D1" s="113"/>
      <c r="E1" s="113"/>
    </row>
    <row r="2" spans="1:7" ht="12.75" customHeight="1" x14ac:dyDescent="0.2">
      <c r="A2" s="19"/>
      <c r="B2" s="20"/>
      <c r="C2" s="20"/>
      <c r="D2" s="2"/>
      <c r="E2" s="2"/>
    </row>
    <row r="3" spans="1:7" ht="12.75" customHeight="1" x14ac:dyDescent="0.2">
      <c r="A3" s="110" t="s">
        <v>0</v>
      </c>
      <c r="B3" s="110"/>
      <c r="C3" s="110"/>
      <c r="D3" s="110"/>
      <c r="E3" s="23">
        <v>1933</v>
      </c>
      <c r="G3" s="79"/>
    </row>
    <row r="4" spans="1:7" ht="12.75" customHeight="1" x14ac:dyDescent="0.2">
      <c r="A4" s="119" t="s">
        <v>188</v>
      </c>
      <c r="B4" s="119"/>
      <c r="C4" s="119"/>
      <c r="D4" s="119"/>
      <c r="E4" s="119"/>
    </row>
    <row r="5" spans="1:7" ht="12.75" customHeight="1" x14ac:dyDescent="0.2">
      <c r="A5" s="21"/>
      <c r="B5" s="22"/>
      <c r="C5" s="22"/>
      <c r="D5" s="21"/>
      <c r="E5" s="21"/>
    </row>
    <row r="6" spans="1:7" ht="12.75" customHeight="1" x14ac:dyDescent="0.2">
      <c r="A6" s="4" t="s">
        <v>1</v>
      </c>
      <c r="B6" s="110" t="s">
        <v>45</v>
      </c>
      <c r="C6" s="110"/>
      <c r="D6" s="110"/>
      <c r="E6" s="110"/>
    </row>
    <row r="7" spans="1:7" ht="12.75" customHeight="1" x14ac:dyDescent="0.2">
      <c r="A7" s="113" t="s">
        <v>2</v>
      </c>
      <c r="B7" s="113"/>
      <c r="C7" s="113"/>
      <c r="D7" s="113"/>
      <c r="E7" s="113"/>
    </row>
    <row r="8" spans="1:7" ht="12.75" customHeight="1" x14ac:dyDescent="0.2">
      <c r="A8" s="4" t="s">
        <v>3</v>
      </c>
      <c r="B8" s="116" t="s">
        <v>4</v>
      </c>
      <c r="C8" s="116"/>
      <c r="D8" s="4"/>
      <c r="E8" s="4"/>
    </row>
    <row r="9" spans="1:7" ht="12.75" customHeight="1" x14ac:dyDescent="0.2">
      <c r="A9" s="24" t="s">
        <v>5</v>
      </c>
      <c r="B9" s="7" t="s">
        <v>6</v>
      </c>
      <c r="C9" s="7">
        <v>1</v>
      </c>
      <c r="D9" s="23">
        <f>E3</f>
        <v>1933</v>
      </c>
      <c r="E9" s="25">
        <f>D9</f>
        <v>1933</v>
      </c>
    </row>
    <row r="10" spans="1:7" ht="12.75" customHeight="1" x14ac:dyDescent="0.2">
      <c r="A10" s="117" t="s">
        <v>7</v>
      </c>
      <c r="B10" s="117"/>
      <c r="C10" s="117"/>
      <c r="D10" s="117"/>
      <c r="E10" s="25"/>
    </row>
    <row r="11" spans="1:7" ht="12.75" customHeight="1" x14ac:dyDescent="0.2">
      <c r="A11" s="24" t="s">
        <v>8</v>
      </c>
      <c r="B11" s="7" t="s">
        <v>9</v>
      </c>
      <c r="C11" s="26">
        <v>0.2</v>
      </c>
      <c r="D11" s="15">
        <f>1302*C11</f>
        <v>260.40000000000003</v>
      </c>
      <c r="E11" s="5">
        <f>D11</f>
        <v>260.40000000000003</v>
      </c>
    </row>
    <row r="12" spans="1:7" ht="12.75" customHeight="1" x14ac:dyDescent="0.2">
      <c r="A12" s="111" t="s">
        <v>11</v>
      </c>
      <c r="B12" s="111"/>
      <c r="C12" s="111"/>
      <c r="D12" s="111"/>
      <c r="E12" s="27">
        <f>D11</f>
        <v>260.40000000000003</v>
      </c>
    </row>
    <row r="13" spans="1:7" ht="12.75" customHeight="1" x14ac:dyDescent="0.2">
      <c r="A13" s="111" t="s">
        <v>12</v>
      </c>
      <c r="B13" s="111"/>
      <c r="C13" s="111"/>
      <c r="D13" s="111"/>
      <c r="E13" s="28">
        <f>E12+E9</f>
        <v>2193.4</v>
      </c>
    </row>
    <row r="14" spans="1:7" ht="12.75" customHeight="1" x14ac:dyDescent="0.2">
      <c r="A14" s="113" t="s">
        <v>13</v>
      </c>
      <c r="B14" s="113"/>
      <c r="C14" s="113"/>
      <c r="D14" s="113"/>
      <c r="E14" s="113"/>
    </row>
    <row r="15" spans="1:7" ht="12.75" customHeight="1" x14ac:dyDescent="0.2">
      <c r="A15" s="24" t="s">
        <v>18</v>
      </c>
      <c r="B15" s="7" t="s">
        <v>9</v>
      </c>
      <c r="C15" s="31">
        <f>'B-EncargosSociais'!F34</f>
        <v>0.68949480000000007</v>
      </c>
      <c r="D15" s="23">
        <f>E13*C15</f>
        <v>1512.3378943200003</v>
      </c>
      <c r="E15" s="32">
        <f>D15</f>
        <v>1512.3378943200003</v>
      </c>
    </row>
    <row r="16" spans="1:7" ht="12.75" customHeight="1" x14ac:dyDescent="0.2">
      <c r="A16" s="112" t="s">
        <v>19</v>
      </c>
      <c r="B16" s="112"/>
      <c r="C16" s="112"/>
      <c r="D16" s="112"/>
      <c r="E16" s="28">
        <f>E13+E15</f>
        <v>3705.7378943200001</v>
      </c>
    </row>
    <row r="17" spans="1:5" ht="12.75" customHeight="1" x14ac:dyDescent="0.2">
      <c r="A17" s="19"/>
      <c r="B17" s="20"/>
      <c r="C17" s="20"/>
      <c r="D17" s="2"/>
      <c r="E17" s="2"/>
    </row>
    <row r="18" spans="1:5" ht="12.75" customHeight="1" x14ac:dyDescent="0.2">
      <c r="A18" s="113" t="s">
        <v>20</v>
      </c>
      <c r="B18" s="113"/>
      <c r="C18" s="113"/>
      <c r="D18" s="113"/>
      <c r="E18" s="113"/>
    </row>
    <row r="19" spans="1:5" ht="12.75" customHeight="1" x14ac:dyDescent="0.2">
      <c r="A19" s="114" t="s">
        <v>21</v>
      </c>
      <c r="B19" s="114"/>
      <c r="C19" s="33" t="s">
        <v>22</v>
      </c>
      <c r="D19" s="36"/>
      <c r="E19" s="4"/>
    </row>
    <row r="20" spans="1:5" ht="12.75" customHeight="1" x14ac:dyDescent="0.2">
      <c r="A20" s="110" t="s">
        <v>140</v>
      </c>
      <c r="B20" s="110"/>
      <c r="C20" s="7">
        <v>1</v>
      </c>
      <c r="D20" s="23">
        <f>E16</f>
        <v>3705.7378943200001</v>
      </c>
      <c r="E20" s="32">
        <f>C20*D20</f>
        <v>3705.7378943200001</v>
      </c>
    </row>
    <row r="21" spans="1:5" ht="12.75" customHeight="1" x14ac:dyDescent="0.2">
      <c r="A21" s="111" t="s">
        <v>23</v>
      </c>
      <c r="B21" s="111"/>
      <c r="C21" s="111"/>
      <c r="D21" s="111"/>
      <c r="E21" s="28">
        <f>E20</f>
        <v>3705.7378943200001</v>
      </c>
    </row>
  </sheetData>
  <mergeCells count="15">
    <mergeCell ref="B8:C8"/>
    <mergeCell ref="A1:E1"/>
    <mergeCell ref="A3:D3"/>
    <mergeCell ref="A4:E4"/>
    <mergeCell ref="B6:E6"/>
    <mergeCell ref="A7:E7"/>
    <mergeCell ref="A18:E18"/>
    <mergeCell ref="A19:B19"/>
    <mergeCell ref="A20:B20"/>
    <mergeCell ref="A21:D21"/>
    <mergeCell ref="A10:D10"/>
    <mergeCell ref="A12:D12"/>
    <mergeCell ref="A13:D13"/>
    <mergeCell ref="A14:E14"/>
    <mergeCell ref="A16:D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B21" sqref="B21"/>
    </sheetView>
  </sheetViews>
  <sheetFormatPr defaultRowHeight="12.75" x14ac:dyDescent="0.2"/>
  <cols>
    <col min="1" max="1" width="8.42578125" style="1" bestFit="1" customWidth="1"/>
    <col min="2" max="2" width="27.85546875" style="1" customWidth="1"/>
    <col min="3" max="6" width="12" style="1" customWidth="1"/>
    <col min="7" max="8" width="2.7109375" style="1" customWidth="1"/>
    <col min="9" max="16384" width="9.140625" style="1"/>
  </cols>
  <sheetData>
    <row r="1" spans="1:8" ht="12.75" customHeight="1" x14ac:dyDescent="0.2">
      <c r="A1" s="113" t="s">
        <v>114</v>
      </c>
      <c r="B1" s="113"/>
      <c r="C1" s="113"/>
      <c r="D1" s="113"/>
      <c r="E1" s="113"/>
      <c r="F1" s="113"/>
    </row>
    <row r="2" spans="1:8" ht="12.75" customHeight="1" x14ac:dyDescent="0.2">
      <c r="A2" s="113" t="s">
        <v>115</v>
      </c>
      <c r="B2" s="113"/>
      <c r="C2" s="113"/>
      <c r="D2" s="113"/>
      <c r="E2" s="113"/>
      <c r="F2" s="113"/>
    </row>
    <row r="3" spans="1:8" ht="12.75" customHeight="1" x14ac:dyDescent="0.2">
      <c r="A3" s="48" t="s">
        <v>62</v>
      </c>
      <c r="B3" s="48" t="s">
        <v>63</v>
      </c>
      <c r="C3" s="48" t="s">
        <v>25</v>
      </c>
      <c r="D3" s="48" t="s">
        <v>30</v>
      </c>
      <c r="E3" s="48" t="s">
        <v>32</v>
      </c>
      <c r="F3" s="48" t="s">
        <v>34</v>
      </c>
    </row>
    <row r="4" spans="1:8" ht="12.75" customHeight="1" x14ac:dyDescent="0.2">
      <c r="A4" s="57" t="s">
        <v>64</v>
      </c>
      <c r="B4" s="57" t="s">
        <v>25</v>
      </c>
      <c r="C4" s="58"/>
      <c r="D4" s="58"/>
      <c r="E4" s="58"/>
      <c r="F4" s="58"/>
    </row>
    <row r="5" spans="1:8" ht="12.75" customHeight="1" x14ac:dyDescent="0.2">
      <c r="A5" s="49" t="s">
        <v>65</v>
      </c>
      <c r="B5" s="50" t="s">
        <v>26</v>
      </c>
      <c r="C5" s="51">
        <v>0.2</v>
      </c>
      <c r="D5" s="50"/>
      <c r="E5" s="50"/>
      <c r="F5" s="50"/>
    </row>
    <row r="6" spans="1:8" ht="12.75" customHeight="1" x14ac:dyDescent="0.2">
      <c r="A6" s="49" t="s">
        <v>66</v>
      </c>
      <c r="B6" s="50" t="s">
        <v>67</v>
      </c>
      <c r="C6" s="51">
        <v>1.4999999999999999E-2</v>
      </c>
      <c r="D6" s="50"/>
      <c r="E6" s="50"/>
      <c r="F6" s="50"/>
    </row>
    <row r="7" spans="1:8" ht="12.75" customHeight="1" x14ac:dyDescent="0.2">
      <c r="A7" s="49" t="s">
        <v>68</v>
      </c>
      <c r="B7" s="50" t="s">
        <v>69</v>
      </c>
      <c r="C7" s="51">
        <v>0.01</v>
      </c>
      <c r="D7" s="50"/>
      <c r="E7" s="50"/>
      <c r="F7" s="50"/>
    </row>
    <row r="8" spans="1:8" ht="12.75" customHeight="1" x14ac:dyDescent="0.2">
      <c r="A8" s="49" t="s">
        <v>70</v>
      </c>
      <c r="B8" s="50" t="s">
        <v>29</v>
      </c>
      <c r="C8" s="51">
        <v>2E-3</v>
      </c>
      <c r="D8" s="50"/>
      <c r="E8" s="50"/>
      <c r="F8" s="50"/>
    </row>
    <row r="9" spans="1:8" ht="12.75" customHeight="1" x14ac:dyDescent="0.2">
      <c r="A9" s="49" t="s">
        <v>71</v>
      </c>
      <c r="B9" s="50" t="s">
        <v>28</v>
      </c>
      <c r="C9" s="51">
        <v>6.0000000000000001E-3</v>
      </c>
      <c r="D9" s="50"/>
      <c r="E9" s="50"/>
      <c r="F9" s="50"/>
    </row>
    <row r="10" spans="1:8" ht="12.75" customHeight="1" x14ac:dyDescent="0.2">
      <c r="A10" s="49" t="s">
        <v>72</v>
      </c>
      <c r="B10" s="50" t="s">
        <v>73</v>
      </c>
      <c r="C10" s="51">
        <v>2.5000000000000001E-2</v>
      </c>
      <c r="D10" s="50"/>
      <c r="E10" s="50"/>
      <c r="F10" s="50"/>
    </row>
    <row r="11" spans="1:8" ht="12.75" customHeight="1" x14ac:dyDescent="0.2">
      <c r="A11" s="49" t="s">
        <v>74</v>
      </c>
      <c r="B11" s="50" t="s">
        <v>75</v>
      </c>
      <c r="C11" s="56">
        <v>0.01</v>
      </c>
      <c r="D11" s="78"/>
      <c r="E11" s="78"/>
      <c r="F11" s="78"/>
      <c r="G11" s="77"/>
      <c r="H11" s="77"/>
    </row>
    <row r="12" spans="1:8" ht="12.75" customHeight="1" x14ac:dyDescent="0.2">
      <c r="A12" s="49" t="s">
        <v>76</v>
      </c>
      <c r="B12" s="50" t="s">
        <v>27</v>
      </c>
      <c r="C12" s="51">
        <v>0.08</v>
      </c>
      <c r="D12" s="50"/>
      <c r="E12" s="50"/>
      <c r="F12" s="50"/>
      <c r="H12" s="77"/>
    </row>
    <row r="13" spans="1:8" ht="12.75" customHeight="1" x14ac:dyDescent="0.2">
      <c r="A13" s="57" t="s">
        <v>77</v>
      </c>
      <c r="B13" s="57" t="s">
        <v>30</v>
      </c>
      <c r="C13" s="58"/>
      <c r="D13" s="58"/>
      <c r="E13" s="58"/>
      <c r="F13" s="58"/>
      <c r="H13" s="77"/>
    </row>
    <row r="14" spans="1:8" ht="12.75" customHeight="1" x14ac:dyDescent="0.2">
      <c r="A14" s="49" t="s">
        <v>78</v>
      </c>
      <c r="B14" s="50" t="s">
        <v>79</v>
      </c>
      <c r="C14" s="50"/>
      <c r="D14" s="49" t="s">
        <v>80</v>
      </c>
      <c r="E14" s="50"/>
      <c r="F14" s="50"/>
      <c r="H14" s="77"/>
    </row>
    <row r="15" spans="1:8" ht="12.75" customHeight="1" x14ac:dyDescent="0.2">
      <c r="A15" s="49" t="s">
        <v>81</v>
      </c>
      <c r="B15" s="50" t="s">
        <v>82</v>
      </c>
      <c r="C15" s="50"/>
      <c r="D15" s="49" t="s">
        <v>80</v>
      </c>
      <c r="E15" s="50"/>
      <c r="F15" s="50"/>
      <c r="H15" s="77"/>
    </row>
    <row r="16" spans="1:8" ht="12.75" customHeight="1" x14ac:dyDescent="0.2">
      <c r="A16" s="49" t="s">
        <v>83</v>
      </c>
      <c r="B16" s="50" t="s">
        <v>84</v>
      </c>
      <c r="C16" s="50"/>
      <c r="D16" s="51">
        <v>6.8999999999999999E-3</v>
      </c>
      <c r="E16" s="50"/>
      <c r="F16" s="50"/>
      <c r="H16" s="77"/>
    </row>
    <row r="17" spans="1:8" ht="12.75" customHeight="1" x14ac:dyDescent="0.2">
      <c r="A17" s="49" t="s">
        <v>85</v>
      </c>
      <c r="B17" s="50" t="s">
        <v>86</v>
      </c>
      <c r="C17" s="50"/>
      <c r="D17" s="51">
        <v>8.3299999999999999E-2</v>
      </c>
      <c r="E17" s="50"/>
      <c r="F17" s="50"/>
      <c r="H17" s="77"/>
    </row>
    <row r="18" spans="1:8" ht="12.75" customHeight="1" x14ac:dyDescent="0.2">
      <c r="A18" s="49" t="s">
        <v>87</v>
      </c>
      <c r="B18" s="50" t="s">
        <v>88</v>
      </c>
      <c r="C18" s="50"/>
      <c r="D18" s="51">
        <v>5.9999999999999995E-4</v>
      </c>
      <c r="E18" s="50"/>
      <c r="F18" s="50"/>
      <c r="H18" s="77"/>
    </row>
    <row r="19" spans="1:8" ht="12.75" customHeight="1" x14ac:dyDescent="0.2">
      <c r="A19" s="49" t="s">
        <v>89</v>
      </c>
      <c r="B19" s="50" t="s">
        <v>90</v>
      </c>
      <c r="C19" s="50"/>
      <c r="D19" s="51">
        <v>5.5999999999999999E-3</v>
      </c>
      <c r="E19" s="50"/>
      <c r="F19" s="50"/>
      <c r="H19" s="77"/>
    </row>
    <row r="20" spans="1:8" ht="12.75" customHeight="1" x14ac:dyDescent="0.2">
      <c r="A20" s="49" t="s">
        <v>91</v>
      </c>
      <c r="B20" s="50" t="s">
        <v>92</v>
      </c>
      <c r="C20" s="50"/>
      <c r="D20" s="49" t="s">
        <v>80</v>
      </c>
      <c r="E20" s="50"/>
      <c r="F20" s="50"/>
      <c r="H20" s="77"/>
    </row>
    <row r="21" spans="1:8" ht="12.75" customHeight="1" x14ac:dyDescent="0.2">
      <c r="A21" s="49" t="s">
        <v>93</v>
      </c>
      <c r="B21" s="50" t="s">
        <v>94</v>
      </c>
      <c r="C21" s="50"/>
      <c r="D21" s="51">
        <v>8.9999999999999998E-4</v>
      </c>
      <c r="E21" s="50"/>
      <c r="F21" s="50"/>
      <c r="H21" s="77"/>
    </row>
    <row r="22" spans="1:8" ht="12.75" customHeight="1" x14ac:dyDescent="0.2">
      <c r="A22" s="49" t="s">
        <v>95</v>
      </c>
      <c r="B22" s="50" t="s">
        <v>96</v>
      </c>
      <c r="C22" s="50"/>
      <c r="D22" s="51">
        <v>9.6799999999999997E-2</v>
      </c>
      <c r="E22" s="50"/>
      <c r="F22" s="50"/>
      <c r="H22" s="77"/>
    </row>
    <row r="23" spans="1:8" ht="12.75" customHeight="1" x14ac:dyDescent="0.2">
      <c r="A23" s="49" t="s">
        <v>97</v>
      </c>
      <c r="B23" s="50" t="s">
        <v>98</v>
      </c>
      <c r="C23" s="50"/>
      <c r="D23" s="51">
        <v>2.9999999999999997E-4</v>
      </c>
      <c r="E23" s="50"/>
      <c r="F23" s="50"/>
      <c r="H23" s="77"/>
    </row>
    <row r="24" spans="1:8" ht="12.75" customHeight="1" x14ac:dyDescent="0.2">
      <c r="A24" s="57" t="s">
        <v>99</v>
      </c>
      <c r="B24" s="57" t="s">
        <v>32</v>
      </c>
      <c r="C24" s="58"/>
      <c r="D24" s="58"/>
      <c r="E24" s="59"/>
      <c r="F24" s="58"/>
      <c r="H24" s="77"/>
    </row>
    <row r="25" spans="1:8" ht="12.75" customHeight="1" x14ac:dyDescent="0.2">
      <c r="A25" s="49" t="s">
        <v>100</v>
      </c>
      <c r="B25" s="50" t="s">
        <v>33</v>
      </c>
      <c r="C25" s="50"/>
      <c r="D25" s="53"/>
      <c r="E25" s="51">
        <v>0.03</v>
      </c>
      <c r="F25" s="54"/>
      <c r="H25" s="77"/>
    </row>
    <row r="26" spans="1:8" ht="12.75" customHeight="1" x14ac:dyDescent="0.2">
      <c r="A26" s="49" t="s">
        <v>101</v>
      </c>
      <c r="B26" s="50" t="s">
        <v>31</v>
      </c>
      <c r="C26" s="50"/>
      <c r="D26" s="53"/>
      <c r="E26" s="51">
        <v>6.9999999999999999E-4</v>
      </c>
      <c r="F26" s="54"/>
      <c r="H26" s="77"/>
    </row>
    <row r="27" spans="1:8" ht="12.75" customHeight="1" x14ac:dyDescent="0.2">
      <c r="A27" s="49" t="s">
        <v>102</v>
      </c>
      <c r="B27" s="50" t="s">
        <v>103</v>
      </c>
      <c r="C27" s="50"/>
      <c r="D27" s="53"/>
      <c r="E27" s="51">
        <v>1.35E-2</v>
      </c>
      <c r="F27" s="54"/>
      <c r="H27" s="77"/>
    </row>
    <row r="28" spans="1:8" ht="12.75" customHeight="1" x14ac:dyDescent="0.2">
      <c r="A28" s="49" t="s">
        <v>104</v>
      </c>
      <c r="B28" s="50" t="s">
        <v>105</v>
      </c>
      <c r="C28" s="50"/>
      <c r="D28" s="53"/>
      <c r="E28" s="51">
        <v>3.0099999999999998E-2</v>
      </c>
      <c r="F28" s="54"/>
      <c r="H28" s="77"/>
    </row>
    <row r="29" spans="1:8" ht="12.75" customHeight="1" x14ac:dyDescent="0.2">
      <c r="A29" s="49" t="s">
        <v>106</v>
      </c>
      <c r="B29" s="50" t="s">
        <v>107</v>
      </c>
      <c r="C29" s="50"/>
      <c r="D29" s="53"/>
      <c r="E29" s="51">
        <v>2.5000000000000001E-3</v>
      </c>
      <c r="F29" s="54"/>
      <c r="H29" s="77"/>
    </row>
    <row r="30" spans="1:8" ht="12.75" customHeight="1" x14ac:dyDescent="0.2">
      <c r="A30" s="57" t="s">
        <v>108</v>
      </c>
      <c r="B30" s="57" t="s">
        <v>34</v>
      </c>
      <c r="C30" s="58"/>
      <c r="D30" s="58"/>
      <c r="E30" s="60"/>
      <c r="F30" s="58"/>
      <c r="H30" s="77"/>
    </row>
    <row r="31" spans="1:8" ht="12.75" customHeight="1" x14ac:dyDescent="0.2">
      <c r="A31" s="49" t="s">
        <v>109</v>
      </c>
      <c r="B31" s="50" t="s">
        <v>110</v>
      </c>
      <c r="C31" s="50"/>
      <c r="D31" s="50"/>
      <c r="E31" s="50"/>
      <c r="F31" s="51">
        <f>C33*D33</f>
        <v>6.7651200000000009E-2</v>
      </c>
      <c r="H31" s="77"/>
    </row>
    <row r="32" spans="1:8" ht="12.75" customHeight="1" x14ac:dyDescent="0.2">
      <c r="A32" s="49" t="s">
        <v>111</v>
      </c>
      <c r="B32" s="52" t="s">
        <v>60</v>
      </c>
      <c r="C32" s="52"/>
      <c r="D32" s="52"/>
      <c r="E32" s="52"/>
      <c r="F32" s="51">
        <f>(E25*C12)+(E26*C33)</f>
        <v>2.6435999999999999E-3</v>
      </c>
      <c r="H32" s="77"/>
    </row>
    <row r="33" spans="1:8" ht="12.75" customHeight="1" x14ac:dyDescent="0.2">
      <c r="A33" s="122" t="s">
        <v>112</v>
      </c>
      <c r="B33" s="123"/>
      <c r="C33" s="61">
        <f>SUM(C5:C12)</f>
        <v>0.34800000000000009</v>
      </c>
      <c r="D33" s="61">
        <f>SUM(D14:D23)</f>
        <v>0.19439999999999999</v>
      </c>
      <c r="E33" s="61">
        <f>SUM(E25:E29)</f>
        <v>7.6799999999999993E-2</v>
      </c>
      <c r="F33" s="61">
        <f>SUM(F31:F32)</f>
        <v>7.0294800000000005E-2</v>
      </c>
      <c r="H33" s="77"/>
    </row>
    <row r="34" spans="1:8" ht="12.75" customHeight="1" x14ac:dyDescent="0.2">
      <c r="A34" s="122" t="s">
        <v>113</v>
      </c>
      <c r="B34" s="124"/>
      <c r="C34" s="124"/>
      <c r="D34" s="124"/>
      <c r="E34" s="123"/>
      <c r="F34" s="64">
        <f>C33+D33+E33+F33</f>
        <v>0.68949480000000007</v>
      </c>
      <c r="H34" s="77"/>
    </row>
    <row r="35" spans="1:8" ht="12.75" customHeight="1" x14ac:dyDescent="0.2">
      <c r="H35" s="77"/>
    </row>
    <row r="36" spans="1:8" ht="12.75" customHeight="1" x14ac:dyDescent="0.2">
      <c r="A36" s="125" t="s">
        <v>61</v>
      </c>
      <c r="B36" s="125"/>
      <c r="C36" s="125"/>
      <c r="D36" s="125"/>
      <c r="E36" s="125"/>
      <c r="F36" s="125"/>
      <c r="H36" s="77"/>
    </row>
    <row r="37" spans="1:8" ht="12.75" customHeight="1" x14ac:dyDescent="0.2">
      <c r="A37" s="121" t="s">
        <v>117</v>
      </c>
      <c r="B37" s="121"/>
      <c r="C37" s="121"/>
      <c r="D37" s="121"/>
      <c r="E37" s="121"/>
      <c r="F37" s="121"/>
      <c r="H37" s="77"/>
    </row>
    <row r="38" spans="1:8" ht="12.75" customHeight="1" x14ac:dyDescent="0.2">
      <c r="A38" s="121" t="s">
        <v>118</v>
      </c>
      <c r="B38" s="121"/>
      <c r="C38" s="121"/>
      <c r="D38" s="121"/>
      <c r="E38" s="121"/>
      <c r="F38" s="121"/>
      <c r="H38" s="77"/>
    </row>
    <row r="39" spans="1:8" ht="12.75" customHeight="1" x14ac:dyDescent="0.2">
      <c r="A39" s="121" t="s">
        <v>119</v>
      </c>
      <c r="B39" s="121"/>
      <c r="C39" s="121"/>
      <c r="D39" s="121"/>
      <c r="E39" s="121"/>
      <c r="F39" s="121"/>
      <c r="H39" s="77"/>
    </row>
    <row r="40" spans="1:8" ht="12.75" customHeight="1" x14ac:dyDescent="0.2">
      <c r="A40" s="121" t="s">
        <v>120</v>
      </c>
      <c r="B40" s="121"/>
      <c r="C40" s="121"/>
      <c r="D40" s="121"/>
      <c r="E40" s="121"/>
      <c r="F40" s="121"/>
      <c r="H40" s="77"/>
    </row>
    <row r="41" spans="1:8" ht="12.75" customHeight="1" x14ac:dyDescent="0.2">
      <c r="A41" s="121" t="s">
        <v>121</v>
      </c>
      <c r="B41" s="121"/>
      <c r="C41" s="121"/>
      <c r="D41" s="121"/>
      <c r="E41" s="121"/>
      <c r="F41" s="121"/>
      <c r="H41" s="77"/>
    </row>
    <row r="42" spans="1:8" ht="12.75" customHeight="1" x14ac:dyDescent="0.25">
      <c r="A42" s="120" t="s">
        <v>122</v>
      </c>
      <c r="B42" s="120"/>
      <c r="C42" s="120"/>
      <c r="D42" s="120"/>
      <c r="E42" s="120"/>
      <c r="F42" s="120"/>
      <c r="G42" s="77"/>
      <c r="H42" s="77"/>
    </row>
    <row r="43" spans="1:8" ht="12.75" customHeight="1" x14ac:dyDescent="0.2">
      <c r="A43" s="121" t="s">
        <v>123</v>
      </c>
      <c r="B43" s="121"/>
      <c r="C43" s="121"/>
      <c r="D43" s="121"/>
      <c r="E43" s="121"/>
      <c r="F43" s="121"/>
    </row>
    <row r="44" spans="1:8" ht="12.75" customHeight="1" x14ac:dyDescent="0.2">
      <c r="A44" s="121" t="s">
        <v>124</v>
      </c>
      <c r="B44" s="121"/>
      <c r="C44" s="121"/>
      <c r="D44" s="121"/>
      <c r="E44" s="121"/>
      <c r="F44" s="121"/>
    </row>
    <row r="45" spans="1:8" ht="12.75" customHeight="1" x14ac:dyDescent="0.2">
      <c r="A45" s="121" t="s">
        <v>116</v>
      </c>
      <c r="B45" s="121"/>
      <c r="C45" s="121"/>
      <c r="D45" s="121"/>
      <c r="E45" s="121"/>
      <c r="F45" s="121"/>
    </row>
  </sheetData>
  <mergeCells count="14">
    <mergeCell ref="A1:F1"/>
    <mergeCell ref="A2:F2"/>
    <mergeCell ref="A33:B33"/>
    <mergeCell ref="A34:E34"/>
    <mergeCell ref="A36:F36"/>
    <mergeCell ref="A42:F42"/>
    <mergeCell ref="A43:F43"/>
    <mergeCell ref="A44:F44"/>
    <mergeCell ref="A45:F45"/>
    <mergeCell ref="A37:F37"/>
    <mergeCell ref="A38:F38"/>
    <mergeCell ref="A39:F39"/>
    <mergeCell ref="A40:F40"/>
    <mergeCell ref="A41:F4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36" sqref="B36"/>
    </sheetView>
  </sheetViews>
  <sheetFormatPr defaultRowHeight="12.75" x14ac:dyDescent="0.2"/>
  <cols>
    <col min="1" max="1" width="38.28515625" style="1" bestFit="1" customWidth="1"/>
    <col min="2" max="2" width="11" style="1" bestFit="1" customWidth="1"/>
    <col min="3" max="3" width="7.28515625" style="1" customWidth="1"/>
    <col min="4" max="4" width="14.28515625" style="1" customWidth="1"/>
    <col min="5" max="5" width="15" style="1" customWidth="1"/>
    <col min="6" max="16384" width="9.140625" style="1"/>
  </cols>
  <sheetData>
    <row r="1" spans="1:5" ht="12.75" customHeight="1" x14ac:dyDescent="0.2">
      <c r="A1" s="122" t="s">
        <v>35</v>
      </c>
      <c r="B1" s="124"/>
      <c r="C1" s="124"/>
      <c r="D1" s="124"/>
      <c r="E1" s="123"/>
    </row>
    <row r="2" spans="1:5" ht="12.75" customHeight="1" x14ac:dyDescent="0.2">
      <c r="A2" s="3"/>
      <c r="B2" s="2"/>
      <c r="C2" s="2"/>
      <c r="D2" s="2"/>
      <c r="E2" s="6"/>
    </row>
    <row r="3" spans="1:5" ht="12.75" customHeight="1" x14ac:dyDescent="0.2">
      <c r="A3" s="4" t="s">
        <v>1</v>
      </c>
      <c r="B3" s="128" t="s">
        <v>138</v>
      </c>
      <c r="C3" s="129"/>
      <c r="D3" s="7"/>
      <c r="E3" s="7"/>
    </row>
    <row r="4" spans="1:5" ht="12.75" customHeight="1" x14ac:dyDescent="0.2">
      <c r="A4" s="4" t="s">
        <v>36</v>
      </c>
      <c r="B4" s="130">
        <v>2</v>
      </c>
      <c r="C4" s="131"/>
      <c r="D4" s="49"/>
      <c r="E4" s="49"/>
    </row>
    <row r="5" spans="1:5" ht="12.75" customHeight="1" thickBot="1" x14ac:dyDescent="0.25">
      <c r="A5" s="10" t="s">
        <v>37</v>
      </c>
      <c r="B5" s="11" t="s">
        <v>38</v>
      </c>
      <c r="C5" s="11" t="s">
        <v>39</v>
      </c>
      <c r="D5" s="11" t="s">
        <v>46</v>
      </c>
      <c r="E5" s="11" t="s">
        <v>47</v>
      </c>
    </row>
    <row r="6" spans="1:5" ht="12.75" customHeight="1" x14ac:dyDescent="0.2">
      <c r="A6" s="83" t="s">
        <v>152</v>
      </c>
      <c r="B6" s="62">
        <v>4</v>
      </c>
      <c r="C6" s="8">
        <f>(B4+D4+E4)*B6</f>
        <v>8</v>
      </c>
      <c r="D6" s="16">
        <v>24.75</v>
      </c>
      <c r="E6" s="12">
        <f>C6*D6</f>
        <v>198</v>
      </c>
    </row>
    <row r="7" spans="1:5" ht="12.75" customHeight="1" x14ac:dyDescent="0.2">
      <c r="A7" s="9" t="s">
        <v>40</v>
      </c>
      <c r="B7" s="63">
        <v>4</v>
      </c>
      <c r="C7" s="5">
        <f>(B4+D4+E4)*B7</f>
        <v>8</v>
      </c>
      <c r="D7" s="17">
        <v>59.95</v>
      </c>
      <c r="E7" s="13">
        <f t="shared" ref="E7:E14" si="0">C7*D7</f>
        <v>479.6</v>
      </c>
    </row>
    <row r="8" spans="1:5" ht="12.75" customHeight="1" x14ac:dyDescent="0.2">
      <c r="A8" s="9" t="s">
        <v>143</v>
      </c>
      <c r="B8" s="63">
        <v>1</v>
      </c>
      <c r="C8" s="5">
        <f>(B4+D4+E4)*B8</f>
        <v>2</v>
      </c>
      <c r="D8" s="17">
        <v>255.5</v>
      </c>
      <c r="E8" s="13">
        <f t="shared" si="0"/>
        <v>511</v>
      </c>
    </row>
    <row r="9" spans="1:5" ht="12.75" customHeight="1" x14ac:dyDescent="0.2">
      <c r="A9" s="9" t="s">
        <v>142</v>
      </c>
      <c r="B9" s="63">
        <v>2</v>
      </c>
      <c r="C9" s="5">
        <f>B9*B4</f>
        <v>4</v>
      </c>
      <c r="D9" s="17">
        <v>38.6</v>
      </c>
      <c r="E9" s="13">
        <f>SUM(D9*C9)</f>
        <v>154.4</v>
      </c>
    </row>
    <row r="10" spans="1:5" ht="12.75" customHeight="1" x14ac:dyDescent="0.2">
      <c r="A10" s="9" t="s">
        <v>43</v>
      </c>
      <c r="B10" s="63">
        <v>2</v>
      </c>
      <c r="C10" s="5">
        <f>(B4+D4+E4)*B10</f>
        <v>4</v>
      </c>
      <c r="D10" s="17">
        <v>63.55</v>
      </c>
      <c r="E10" s="13">
        <f t="shared" si="0"/>
        <v>254.2</v>
      </c>
    </row>
    <row r="11" spans="1:5" ht="12.75" customHeight="1" x14ac:dyDescent="0.2">
      <c r="A11" s="9" t="s">
        <v>44</v>
      </c>
      <c r="B11" s="63">
        <v>48</v>
      </c>
      <c r="C11" s="5">
        <f>(B4+D4+E4)*B11</f>
        <v>96</v>
      </c>
      <c r="D11" s="17">
        <v>14.4</v>
      </c>
      <c r="E11" s="13">
        <f t="shared" si="0"/>
        <v>1382.4</v>
      </c>
    </row>
    <row r="12" spans="1:5" ht="12.75" customHeight="1" x14ac:dyDescent="0.2">
      <c r="A12" s="9" t="s">
        <v>41</v>
      </c>
      <c r="B12" s="63">
        <v>2</v>
      </c>
      <c r="C12" s="5">
        <f>(B4+D4+E4)*B12</f>
        <v>4</v>
      </c>
      <c r="D12" s="17">
        <v>35.25</v>
      </c>
      <c r="E12" s="13">
        <f t="shared" si="0"/>
        <v>141</v>
      </c>
    </row>
    <row r="13" spans="1:5" ht="12.75" customHeight="1" thickBot="1" x14ac:dyDescent="0.25">
      <c r="A13" s="71" t="s">
        <v>144</v>
      </c>
      <c r="B13" s="72">
        <v>1</v>
      </c>
      <c r="C13" s="73">
        <f>(B4+D4+E4)*B13</f>
        <v>2</v>
      </c>
      <c r="D13" s="74">
        <v>49.75</v>
      </c>
      <c r="E13" s="75">
        <f t="shared" si="0"/>
        <v>99.5</v>
      </c>
    </row>
    <row r="14" spans="1:5" ht="12.75" customHeight="1" thickBot="1" x14ac:dyDescent="0.25">
      <c r="A14" s="37" t="s">
        <v>141</v>
      </c>
      <c r="B14" s="62">
        <v>12</v>
      </c>
      <c r="C14" s="8">
        <f>B14*B4</f>
        <v>24</v>
      </c>
      <c r="D14" s="18">
        <v>25.25</v>
      </c>
      <c r="E14" s="12">
        <f t="shared" si="0"/>
        <v>606</v>
      </c>
    </row>
    <row r="15" spans="1:5" ht="12.75" customHeight="1" thickBot="1" x14ac:dyDescent="0.25">
      <c r="A15" s="132" t="s">
        <v>48</v>
      </c>
      <c r="B15" s="133"/>
      <c r="C15" s="133"/>
      <c r="D15" s="133"/>
      <c r="E15" s="14">
        <f>SUM(E6:E14)</f>
        <v>3826.1000000000004</v>
      </c>
    </row>
    <row r="16" spans="1:5" ht="12.75" customHeight="1" thickBot="1" x14ac:dyDescent="0.25">
      <c r="A16" s="132" t="s">
        <v>56</v>
      </c>
      <c r="B16" s="133"/>
      <c r="C16" s="133"/>
      <c r="D16" s="133"/>
      <c r="E16" s="14">
        <f>E15/12</f>
        <v>318.8416666666667</v>
      </c>
    </row>
    <row r="20" spans="1:5" x14ac:dyDescent="0.2">
      <c r="A20" s="122" t="s">
        <v>35</v>
      </c>
      <c r="B20" s="124"/>
      <c r="C20" s="124"/>
      <c r="D20" s="124"/>
      <c r="E20" s="123"/>
    </row>
    <row r="21" spans="1:5" x14ac:dyDescent="0.2">
      <c r="A21" s="3"/>
      <c r="B21" s="2"/>
      <c r="C21" s="2"/>
      <c r="D21" s="2"/>
      <c r="E21" s="6"/>
    </row>
    <row r="22" spans="1:5" x14ac:dyDescent="0.2">
      <c r="A22" s="81" t="s">
        <v>1</v>
      </c>
      <c r="B22" s="128" t="s">
        <v>140</v>
      </c>
      <c r="C22" s="129"/>
      <c r="D22" s="7"/>
      <c r="E22" s="7"/>
    </row>
    <row r="23" spans="1:5" x14ac:dyDescent="0.2">
      <c r="A23" s="81" t="s">
        <v>36</v>
      </c>
      <c r="B23" s="130">
        <v>1</v>
      </c>
      <c r="C23" s="131"/>
      <c r="D23" s="49"/>
      <c r="E23" s="49"/>
    </row>
    <row r="24" spans="1:5" ht="13.5" thickBot="1" x14ac:dyDescent="0.25">
      <c r="A24" s="10" t="s">
        <v>37</v>
      </c>
      <c r="B24" s="11" t="s">
        <v>38</v>
      </c>
      <c r="C24" s="11" t="s">
        <v>39</v>
      </c>
      <c r="D24" s="11" t="s">
        <v>46</v>
      </c>
      <c r="E24" s="11" t="s">
        <v>47</v>
      </c>
    </row>
    <row r="25" spans="1:5" x14ac:dyDescent="0.2">
      <c r="A25" s="83" t="s">
        <v>42</v>
      </c>
      <c r="B25" s="62">
        <v>4</v>
      </c>
      <c r="C25" s="8">
        <f>(B23+D23+E23)*B25</f>
        <v>4</v>
      </c>
      <c r="D25" s="16">
        <v>24.75</v>
      </c>
      <c r="E25" s="12">
        <f>C25*D25</f>
        <v>99</v>
      </c>
    </row>
    <row r="26" spans="1:5" x14ac:dyDescent="0.2">
      <c r="A26" s="9" t="s">
        <v>40</v>
      </c>
      <c r="B26" s="63">
        <v>4</v>
      </c>
      <c r="C26" s="5">
        <f>(B23+D23+E23)*B26</f>
        <v>4</v>
      </c>
      <c r="D26" s="17">
        <v>59.95</v>
      </c>
      <c r="E26" s="13">
        <f t="shared" ref="E26:E30" si="1">C26*D26</f>
        <v>239.8</v>
      </c>
    </row>
    <row r="27" spans="1:5" x14ac:dyDescent="0.2">
      <c r="A27" s="9" t="s">
        <v>143</v>
      </c>
      <c r="B27" s="63">
        <v>1</v>
      </c>
      <c r="C27" s="5">
        <f>(B23+D23+E23)*B27</f>
        <v>1</v>
      </c>
      <c r="D27" s="17">
        <v>225.5</v>
      </c>
      <c r="E27" s="13">
        <f t="shared" si="1"/>
        <v>225.5</v>
      </c>
    </row>
    <row r="28" spans="1:5" x14ac:dyDescent="0.2">
      <c r="A28" s="9" t="s">
        <v>43</v>
      </c>
      <c r="B28" s="63">
        <v>2</v>
      </c>
      <c r="C28" s="5">
        <f>(B23+D23+E23)*B28</f>
        <v>2</v>
      </c>
      <c r="D28" s="17">
        <v>63.55</v>
      </c>
      <c r="E28" s="13">
        <f t="shared" si="1"/>
        <v>127.1</v>
      </c>
    </row>
    <row r="29" spans="1:5" ht="13.5" thickBot="1" x14ac:dyDescent="0.25">
      <c r="A29" s="71" t="s">
        <v>144</v>
      </c>
      <c r="B29" s="72">
        <v>1</v>
      </c>
      <c r="C29" s="73">
        <f>(B23+D23+E23)*B29</f>
        <v>1</v>
      </c>
      <c r="D29" s="74">
        <v>49.75</v>
      </c>
      <c r="E29" s="75">
        <f t="shared" si="1"/>
        <v>49.75</v>
      </c>
    </row>
    <row r="30" spans="1:5" ht="13.5" thickBot="1" x14ac:dyDescent="0.25">
      <c r="A30" s="37" t="s">
        <v>141</v>
      </c>
      <c r="B30" s="62">
        <v>12</v>
      </c>
      <c r="C30" s="8">
        <f>B30*B23</f>
        <v>12</v>
      </c>
      <c r="D30" s="18">
        <v>25.25</v>
      </c>
      <c r="E30" s="12">
        <f t="shared" si="1"/>
        <v>303</v>
      </c>
    </row>
    <row r="31" spans="1:5" ht="13.5" thickBot="1" x14ac:dyDescent="0.25">
      <c r="A31" s="132" t="s">
        <v>48</v>
      </c>
      <c r="B31" s="133"/>
      <c r="C31" s="133"/>
      <c r="D31" s="133"/>
      <c r="E31" s="14">
        <f>SUM(E25:E30)</f>
        <v>1044.1500000000001</v>
      </c>
    </row>
    <row r="32" spans="1:5" ht="13.5" thickBot="1" x14ac:dyDescent="0.25">
      <c r="A32" s="132" t="s">
        <v>56</v>
      </c>
      <c r="B32" s="133"/>
      <c r="C32" s="133"/>
      <c r="D32" s="133"/>
      <c r="E32" s="14">
        <f>E31/12</f>
        <v>87.012500000000003</v>
      </c>
    </row>
    <row r="34" spans="1:2" x14ac:dyDescent="0.2">
      <c r="A34" s="126" t="s">
        <v>145</v>
      </c>
      <c r="B34" s="127"/>
    </row>
    <row r="35" spans="1:2" x14ac:dyDescent="0.2">
      <c r="A35" s="84" t="s">
        <v>146</v>
      </c>
      <c r="B35" s="67">
        <f>SUM(E15+E31)</f>
        <v>4870.25</v>
      </c>
    </row>
    <row r="36" spans="1:2" x14ac:dyDescent="0.2">
      <c r="A36" s="84" t="s">
        <v>147</v>
      </c>
      <c r="B36" s="67">
        <f>SUM(B35/12)</f>
        <v>405.85416666666669</v>
      </c>
    </row>
  </sheetData>
  <mergeCells count="11">
    <mergeCell ref="A1:E1"/>
    <mergeCell ref="A15:D15"/>
    <mergeCell ref="B3:C3"/>
    <mergeCell ref="B4:C4"/>
    <mergeCell ref="A16:D16"/>
    <mergeCell ref="A34:B34"/>
    <mergeCell ref="A20:E20"/>
    <mergeCell ref="B22:C22"/>
    <mergeCell ref="B23:C23"/>
    <mergeCell ref="A31:D31"/>
    <mergeCell ref="A32:D3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6" sqref="C26"/>
    </sheetView>
  </sheetViews>
  <sheetFormatPr defaultRowHeight="12.75" x14ac:dyDescent="0.2"/>
  <cols>
    <col min="1" max="1" width="43.140625" style="1" customWidth="1"/>
    <col min="2" max="2" width="14.7109375" style="1" bestFit="1" customWidth="1"/>
    <col min="3" max="4" width="12" style="1" bestFit="1" customWidth="1"/>
    <col min="5" max="5" width="75.7109375" style="1" bestFit="1" customWidth="1"/>
    <col min="6" max="16384" width="9.140625" style="1"/>
  </cols>
  <sheetData>
    <row r="1" spans="1:3" ht="12.75" customHeight="1" x14ac:dyDescent="0.2">
      <c r="A1" s="113" t="s">
        <v>57</v>
      </c>
      <c r="B1" s="113"/>
      <c r="C1" s="113"/>
    </row>
    <row r="2" spans="1:3" ht="12.75" customHeight="1" x14ac:dyDescent="0.2">
      <c r="A2" s="38" t="s">
        <v>148</v>
      </c>
      <c r="B2" s="33" t="s">
        <v>49</v>
      </c>
      <c r="C2" s="39">
        <f>'A1-Coletores'!E29</f>
        <v>8619.3457796800012</v>
      </c>
    </row>
    <row r="3" spans="1:3" ht="12.75" customHeight="1" x14ac:dyDescent="0.2">
      <c r="A3" s="38" t="s">
        <v>149</v>
      </c>
      <c r="B3" s="33" t="s">
        <v>49</v>
      </c>
      <c r="C3" s="39">
        <f>'A2-Motorista'!E21</f>
        <v>3705.7378943200001</v>
      </c>
    </row>
    <row r="4" spans="1:3" ht="12.75" customHeight="1" x14ac:dyDescent="0.2">
      <c r="A4" s="38" t="s">
        <v>58</v>
      </c>
      <c r="B4" s="33" t="s">
        <v>49</v>
      </c>
      <c r="C4" s="39">
        <f>'C-Uniformes EPI''s Insumos'!E16</f>
        <v>318.8416666666667</v>
      </c>
    </row>
    <row r="5" spans="1:3" ht="12.75" customHeight="1" x14ac:dyDescent="0.2">
      <c r="A5" s="40" t="s">
        <v>23</v>
      </c>
      <c r="B5" s="40" t="s">
        <v>49</v>
      </c>
      <c r="C5" s="41">
        <f>SUM(C2:C4)</f>
        <v>12643.925340666668</v>
      </c>
    </row>
    <row r="6" spans="1:3" ht="12.75" customHeight="1" x14ac:dyDescent="0.2"/>
    <row r="7" spans="1:3" ht="12.75" customHeight="1" x14ac:dyDescent="0.2">
      <c r="A7" s="122" t="s">
        <v>129</v>
      </c>
      <c r="B7" s="124"/>
      <c r="C7" s="123"/>
    </row>
    <row r="8" spans="1:3" ht="12.75" customHeight="1" x14ac:dyDescent="0.2">
      <c r="A8" s="40" t="s">
        <v>3</v>
      </c>
      <c r="B8" s="65" t="s">
        <v>50</v>
      </c>
      <c r="C8" s="66" t="s">
        <v>128</v>
      </c>
    </row>
    <row r="9" spans="1:3" ht="12.75" customHeight="1" x14ac:dyDescent="0.2">
      <c r="A9" s="24" t="s">
        <v>126</v>
      </c>
      <c r="B9" s="43">
        <v>0.03</v>
      </c>
      <c r="C9" s="44">
        <f>C5*B9</f>
        <v>379.31776022000003</v>
      </c>
    </row>
    <row r="10" spans="1:3" ht="12.75" customHeight="1" x14ac:dyDescent="0.2">
      <c r="A10" s="24" t="s">
        <v>51</v>
      </c>
      <c r="B10" s="43">
        <v>6.4999999999999997E-3</v>
      </c>
      <c r="C10" s="44">
        <f>C5*B10</f>
        <v>82.185514714333337</v>
      </c>
    </row>
    <row r="11" spans="1:3" ht="12.75" customHeight="1" x14ac:dyDescent="0.2">
      <c r="A11" s="24" t="s">
        <v>52</v>
      </c>
      <c r="B11" s="43">
        <v>0.05</v>
      </c>
      <c r="C11" s="44">
        <f>C5*B11</f>
        <v>632.19626703333347</v>
      </c>
    </row>
    <row r="12" spans="1:3" ht="12.75" customHeight="1" x14ac:dyDescent="0.2">
      <c r="A12" s="24" t="s">
        <v>125</v>
      </c>
      <c r="B12" s="43">
        <v>0.01</v>
      </c>
      <c r="C12" s="44">
        <f>C5*B12</f>
        <v>126.43925340666669</v>
      </c>
    </row>
    <row r="13" spans="1:3" ht="12.75" customHeight="1" x14ac:dyDescent="0.2">
      <c r="A13" s="55" t="s">
        <v>53</v>
      </c>
      <c r="B13" s="70">
        <v>0.15</v>
      </c>
      <c r="C13" s="67">
        <f>C5*B13</f>
        <v>1896.5888011000002</v>
      </c>
    </row>
    <row r="14" spans="1:3" ht="12.75" customHeight="1" thickBot="1" x14ac:dyDescent="0.25">
      <c r="A14" s="40" t="s">
        <v>54</v>
      </c>
      <c r="B14" s="45">
        <f>SUM(B9:B13)</f>
        <v>0.2465</v>
      </c>
      <c r="C14" s="42">
        <f>SUM(C9:C13)</f>
        <v>3116.727596474334</v>
      </c>
    </row>
    <row r="15" spans="1:3" ht="12.75" customHeight="1" thickBot="1" x14ac:dyDescent="0.25">
      <c r="A15" s="134" t="s">
        <v>133</v>
      </c>
      <c r="B15" s="135"/>
      <c r="C15" s="136"/>
    </row>
    <row r="16" spans="1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</sheetData>
  <mergeCells count="3">
    <mergeCell ref="A1:C1"/>
    <mergeCell ref="A7:C7"/>
    <mergeCell ref="A15:C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sqref="A1:E40"/>
    </sheetView>
  </sheetViews>
  <sheetFormatPr defaultRowHeight="15" x14ac:dyDescent="0.25"/>
  <cols>
    <col min="1" max="1" width="40.7109375" customWidth="1"/>
    <col min="3" max="3" width="12.28515625" bestFit="1" customWidth="1"/>
    <col min="4" max="4" width="15.85546875" bestFit="1" customWidth="1"/>
    <col min="5" max="5" width="14.28515625" bestFit="1" customWidth="1"/>
  </cols>
  <sheetData>
    <row r="1" spans="1:7" ht="12.95" customHeight="1" x14ac:dyDescent="0.25">
      <c r="A1" s="137" t="s">
        <v>155</v>
      </c>
      <c r="B1" s="137"/>
      <c r="C1" s="137"/>
      <c r="D1" s="137"/>
      <c r="E1" s="137"/>
      <c r="F1" s="1"/>
      <c r="G1" s="1"/>
    </row>
    <row r="2" spans="1:7" ht="12.95" customHeight="1" x14ac:dyDescent="0.25">
      <c r="A2" s="1"/>
      <c r="B2" s="1"/>
      <c r="C2" s="1"/>
      <c r="D2" s="1"/>
      <c r="E2" s="1"/>
      <c r="F2" s="1"/>
      <c r="G2" s="1"/>
    </row>
    <row r="3" spans="1:7" ht="12.95" customHeight="1" x14ac:dyDescent="0.25">
      <c r="A3" s="138" t="s">
        <v>154</v>
      </c>
      <c r="B3" s="139"/>
      <c r="C3" s="139"/>
      <c r="D3" s="139"/>
      <c r="E3" s="140"/>
      <c r="F3" s="1"/>
      <c r="G3" s="1"/>
    </row>
    <row r="4" spans="1:7" ht="12.95" customHeight="1" x14ac:dyDescent="0.25">
      <c r="A4" s="82" t="s">
        <v>156</v>
      </c>
      <c r="B4" s="82" t="s">
        <v>151</v>
      </c>
      <c r="C4" s="82" t="s">
        <v>150</v>
      </c>
      <c r="D4" s="82" t="s">
        <v>157</v>
      </c>
      <c r="E4" s="82" t="s">
        <v>158</v>
      </c>
      <c r="F4" s="1"/>
      <c r="G4" s="1"/>
    </row>
    <row r="5" spans="1:7" ht="12.95" customHeight="1" x14ac:dyDescent="0.25">
      <c r="A5" s="46" t="s">
        <v>159</v>
      </c>
      <c r="B5" s="87" t="s">
        <v>151</v>
      </c>
      <c r="C5" s="46">
        <v>1</v>
      </c>
      <c r="D5" s="88">
        <v>300000</v>
      </c>
      <c r="E5" s="94">
        <f>C5*D5</f>
        <v>300000</v>
      </c>
      <c r="F5" s="1"/>
      <c r="G5" s="1"/>
    </row>
    <row r="6" spans="1:7" ht="12.95" customHeight="1" x14ac:dyDescent="0.25">
      <c r="A6" s="46" t="s">
        <v>160</v>
      </c>
      <c r="B6" s="87" t="s">
        <v>151</v>
      </c>
      <c r="C6" s="46">
        <v>1</v>
      </c>
      <c r="D6" s="88">
        <v>150000</v>
      </c>
      <c r="E6" s="94">
        <f>D6*C6</f>
        <v>150000</v>
      </c>
      <c r="F6" s="1"/>
      <c r="G6" s="1"/>
    </row>
    <row r="7" spans="1:7" ht="12.95" customHeight="1" x14ac:dyDescent="0.25">
      <c r="A7" s="46" t="s">
        <v>176</v>
      </c>
      <c r="B7" s="87" t="s">
        <v>173</v>
      </c>
      <c r="C7" s="46">
        <v>70</v>
      </c>
      <c r="D7" s="88">
        <v>300000</v>
      </c>
      <c r="E7" s="94">
        <f>D7*C7%</f>
        <v>210000</v>
      </c>
      <c r="F7" s="1"/>
      <c r="G7" s="1"/>
    </row>
    <row r="8" spans="1:7" ht="12.95" customHeight="1" x14ac:dyDescent="0.25">
      <c r="A8" s="46" t="s">
        <v>178</v>
      </c>
      <c r="B8" s="87" t="s">
        <v>173</v>
      </c>
      <c r="C8" s="46">
        <v>70</v>
      </c>
      <c r="D8" s="88">
        <f>D5*0.7</f>
        <v>210000</v>
      </c>
      <c r="E8" s="94">
        <f>D8*C8%</f>
        <v>147000</v>
      </c>
      <c r="F8" s="1"/>
      <c r="G8" s="1"/>
    </row>
    <row r="9" spans="1:7" ht="12.95" customHeight="1" x14ac:dyDescent="0.25">
      <c r="A9" s="91" t="s">
        <v>161</v>
      </c>
      <c r="B9" s="86" t="s">
        <v>177</v>
      </c>
      <c r="C9" s="99">
        <v>60</v>
      </c>
      <c r="D9" s="100">
        <f>SUM(E7+E8)</f>
        <v>357000</v>
      </c>
      <c r="E9" s="101">
        <f>D9/60</f>
        <v>5950</v>
      </c>
      <c r="F9" s="1"/>
      <c r="G9" s="1"/>
    </row>
    <row r="10" spans="1:7" ht="12.95" customHeight="1" x14ac:dyDescent="0.25">
      <c r="A10" s="1"/>
      <c r="B10" s="1"/>
      <c r="C10" s="1"/>
      <c r="D10" s="1"/>
      <c r="E10" s="1"/>
      <c r="F10" s="1"/>
      <c r="G10" s="1"/>
    </row>
    <row r="11" spans="1:7" ht="12.95" customHeight="1" x14ac:dyDescent="0.25">
      <c r="A11" s="138" t="s">
        <v>162</v>
      </c>
      <c r="B11" s="139"/>
      <c r="C11" s="139"/>
      <c r="D11" s="139"/>
      <c r="E11" s="140"/>
      <c r="F11" s="1"/>
      <c r="G11" s="1"/>
    </row>
    <row r="12" spans="1:7" ht="12.95" customHeight="1" x14ac:dyDescent="0.25">
      <c r="A12" s="82" t="s">
        <v>156</v>
      </c>
      <c r="B12" s="82" t="s">
        <v>151</v>
      </c>
      <c r="C12" s="82" t="s">
        <v>150</v>
      </c>
      <c r="D12" s="82" t="s">
        <v>157</v>
      </c>
      <c r="E12" s="82" t="s">
        <v>158</v>
      </c>
      <c r="F12" s="1"/>
      <c r="G12" s="1"/>
    </row>
    <row r="13" spans="1:7" ht="12.95" customHeight="1" x14ac:dyDescent="0.25">
      <c r="A13" s="46" t="s">
        <v>163</v>
      </c>
      <c r="B13" s="87" t="s">
        <v>151</v>
      </c>
      <c r="C13" s="46">
        <v>1</v>
      </c>
      <c r="D13" s="94">
        <f>SUM(D5*1%)</f>
        <v>3000</v>
      </c>
      <c r="E13" s="88">
        <v>3000</v>
      </c>
      <c r="F13" s="1"/>
      <c r="G13" s="1"/>
    </row>
    <row r="14" spans="1:7" ht="12.95" customHeight="1" x14ac:dyDescent="0.25">
      <c r="A14" s="46" t="s">
        <v>164</v>
      </c>
      <c r="B14" s="87" t="s">
        <v>151</v>
      </c>
      <c r="C14" s="46"/>
      <c r="D14" s="46" t="s">
        <v>179</v>
      </c>
      <c r="E14" s="46"/>
      <c r="F14" s="1"/>
      <c r="G14" s="1"/>
    </row>
    <row r="15" spans="1:7" ht="12.95" customHeight="1" x14ac:dyDescent="0.25">
      <c r="A15" s="46" t="s">
        <v>165</v>
      </c>
      <c r="B15" s="87" t="s">
        <v>151</v>
      </c>
      <c r="C15" s="46">
        <v>1</v>
      </c>
      <c r="D15" s="88">
        <v>2000</v>
      </c>
      <c r="E15" s="88">
        <v>1500</v>
      </c>
      <c r="F15" s="1"/>
      <c r="G15" s="1"/>
    </row>
    <row r="16" spans="1:7" ht="12.95" customHeight="1" x14ac:dyDescent="0.25">
      <c r="A16" s="91" t="s">
        <v>172</v>
      </c>
      <c r="B16" s="141">
        <f>SUM(E13+E15)</f>
        <v>4500</v>
      </c>
      <c r="C16" s="142"/>
      <c r="D16" s="142"/>
      <c r="E16" s="143"/>
      <c r="F16" s="1"/>
      <c r="G16" s="1"/>
    </row>
    <row r="17" spans="1:7" ht="12.95" customHeight="1" x14ac:dyDescent="0.25">
      <c r="A17" s="1"/>
      <c r="B17" s="1"/>
      <c r="C17" s="1"/>
      <c r="D17" s="1"/>
      <c r="E17" s="1"/>
      <c r="F17" s="1"/>
      <c r="G17" s="1"/>
    </row>
    <row r="18" spans="1:7" ht="12.95" customHeight="1" x14ac:dyDescent="0.25">
      <c r="A18" s="138" t="s">
        <v>166</v>
      </c>
      <c r="B18" s="139"/>
      <c r="C18" s="139"/>
      <c r="D18" s="139"/>
      <c r="E18" s="140"/>
      <c r="F18" s="1"/>
      <c r="G18" s="1"/>
    </row>
    <row r="19" spans="1:7" ht="12.95" customHeight="1" x14ac:dyDescent="0.25">
      <c r="A19" s="82" t="s">
        <v>156</v>
      </c>
      <c r="B19" s="82" t="s">
        <v>151</v>
      </c>
      <c r="C19" s="82" t="s">
        <v>150</v>
      </c>
      <c r="D19" s="82" t="s">
        <v>157</v>
      </c>
      <c r="E19" s="82" t="s">
        <v>158</v>
      </c>
      <c r="F19" s="1"/>
      <c r="G19" s="1"/>
    </row>
    <row r="20" spans="1:7" ht="12.95" customHeight="1" x14ac:dyDescent="0.25">
      <c r="A20" s="85" t="s">
        <v>183</v>
      </c>
      <c r="B20" s="90" t="s">
        <v>181</v>
      </c>
      <c r="D20" s="98">
        <v>5.86</v>
      </c>
      <c r="E20" s="86"/>
      <c r="F20" s="1"/>
      <c r="G20" s="1"/>
    </row>
    <row r="21" spans="1:7" ht="12.95" customHeight="1" x14ac:dyDescent="0.25">
      <c r="A21" s="85" t="s">
        <v>180</v>
      </c>
      <c r="B21" s="90" t="s">
        <v>181</v>
      </c>
      <c r="C21" s="95">
        <v>2886</v>
      </c>
      <c r="D21" s="86"/>
      <c r="E21" s="86"/>
      <c r="F21" s="1"/>
      <c r="G21" s="1"/>
    </row>
    <row r="22" spans="1:7" ht="12.95" customHeight="1" x14ac:dyDescent="0.25">
      <c r="A22" s="85" t="s">
        <v>182</v>
      </c>
      <c r="B22" s="90" t="s">
        <v>181</v>
      </c>
      <c r="C22" s="97">
        <v>1.9</v>
      </c>
      <c r="D22" s="86"/>
      <c r="E22" s="86"/>
      <c r="F22" s="1"/>
      <c r="G22" s="1"/>
    </row>
    <row r="23" spans="1:7" ht="12.95" customHeight="1" x14ac:dyDescent="0.25">
      <c r="A23" s="91" t="s">
        <v>184</v>
      </c>
      <c r="B23" s="86" t="s">
        <v>151</v>
      </c>
      <c r="C23" s="102"/>
      <c r="D23" s="103">
        <f>D20/C22</f>
        <v>3.0842105263157897</v>
      </c>
      <c r="E23" s="96">
        <f>C21*D23</f>
        <v>8901.0315789473698</v>
      </c>
      <c r="F23" s="1"/>
      <c r="G23" s="1"/>
    </row>
    <row r="24" spans="1:7" ht="12.95" customHeight="1" x14ac:dyDescent="0.25">
      <c r="A24" s="1"/>
      <c r="B24" s="1"/>
      <c r="C24" s="1"/>
      <c r="D24" s="1"/>
      <c r="E24" s="1"/>
      <c r="F24" s="1"/>
      <c r="G24" s="1"/>
    </row>
    <row r="25" spans="1:7" ht="12.95" customHeight="1" x14ac:dyDescent="0.25">
      <c r="A25" s="137" t="s">
        <v>174</v>
      </c>
      <c r="B25" s="137"/>
      <c r="C25" s="137"/>
      <c r="D25" s="137"/>
      <c r="E25" s="137"/>
      <c r="F25" s="1"/>
      <c r="G25" s="1"/>
    </row>
    <row r="26" spans="1:7" ht="12.95" customHeight="1" x14ac:dyDescent="0.25">
      <c r="A26" s="91" t="s">
        <v>156</v>
      </c>
      <c r="B26" s="91" t="s">
        <v>151</v>
      </c>
      <c r="C26" s="91" t="s">
        <v>150</v>
      </c>
      <c r="D26" s="91" t="s">
        <v>157</v>
      </c>
      <c r="E26" s="91" t="s">
        <v>158</v>
      </c>
      <c r="F26" s="1"/>
      <c r="G26" s="1"/>
    </row>
    <row r="27" spans="1:7" ht="12.95" customHeight="1" x14ac:dyDescent="0.25">
      <c r="A27" s="91" t="s">
        <v>167</v>
      </c>
      <c r="B27" s="91" t="s">
        <v>151</v>
      </c>
      <c r="C27" s="91">
        <v>1</v>
      </c>
      <c r="D27" s="103">
        <f>SUM(D5+D6)*0.5/60</f>
        <v>3750</v>
      </c>
      <c r="E27" s="96">
        <f>D27*C27</f>
        <v>3750</v>
      </c>
      <c r="F27" s="1"/>
      <c r="G27" s="1"/>
    </row>
    <row r="28" spans="1:7" ht="12.95" customHeight="1" x14ac:dyDescent="0.25">
      <c r="A28" s="1"/>
      <c r="B28" s="1"/>
      <c r="C28" s="1"/>
      <c r="D28" s="1"/>
      <c r="E28" s="1"/>
      <c r="F28" s="1"/>
      <c r="G28" s="1"/>
    </row>
    <row r="29" spans="1:7" ht="12.95" customHeight="1" x14ac:dyDescent="0.25">
      <c r="A29" s="137" t="s">
        <v>168</v>
      </c>
      <c r="B29" s="137"/>
      <c r="C29" s="137"/>
      <c r="D29" s="137"/>
      <c r="E29" s="137"/>
      <c r="F29" s="1"/>
      <c r="G29" s="1"/>
    </row>
    <row r="30" spans="1:7" ht="12.95" customHeight="1" x14ac:dyDescent="0.25">
      <c r="A30" s="82" t="s">
        <v>156</v>
      </c>
      <c r="B30" s="82" t="s">
        <v>151</v>
      </c>
      <c r="C30" s="82" t="s">
        <v>150</v>
      </c>
      <c r="D30" s="82" t="s">
        <v>157</v>
      </c>
      <c r="E30" s="82" t="s">
        <v>158</v>
      </c>
      <c r="F30" s="1"/>
      <c r="G30" s="1"/>
    </row>
    <row r="31" spans="1:7" ht="12.95" customHeight="1" x14ac:dyDescent="0.25">
      <c r="A31" s="46" t="s">
        <v>169</v>
      </c>
      <c r="B31" s="87" t="s">
        <v>151</v>
      </c>
      <c r="C31" s="46">
        <v>6</v>
      </c>
      <c r="D31" s="88">
        <v>4000</v>
      </c>
      <c r="E31" s="94">
        <f>C31*D31</f>
        <v>24000</v>
      </c>
      <c r="F31" s="1"/>
      <c r="G31" s="1"/>
    </row>
    <row r="32" spans="1:7" ht="12.95" customHeight="1" x14ac:dyDescent="0.25">
      <c r="A32" s="46" t="s">
        <v>185</v>
      </c>
      <c r="B32" s="87" t="s">
        <v>181</v>
      </c>
      <c r="C32" s="104">
        <v>50000</v>
      </c>
      <c r="D32" s="46"/>
      <c r="E32" s="46"/>
      <c r="F32" s="1"/>
      <c r="G32" s="1"/>
    </row>
    <row r="33" spans="1:7" ht="12.95" customHeight="1" x14ac:dyDescent="0.25">
      <c r="A33" s="46" t="s">
        <v>180</v>
      </c>
      <c r="B33" s="87" t="s">
        <v>181</v>
      </c>
      <c r="C33" s="105">
        <v>2886</v>
      </c>
      <c r="D33" s="93"/>
      <c r="E33" s="93"/>
      <c r="F33" s="1"/>
      <c r="G33" s="1"/>
    </row>
    <row r="34" spans="1:7" ht="12.95" customHeight="1" x14ac:dyDescent="0.25">
      <c r="A34" s="91" t="s">
        <v>175</v>
      </c>
      <c r="B34" s="146">
        <f>SUM(E31*C33)/C32</f>
        <v>1385.28</v>
      </c>
      <c r="C34" s="147"/>
      <c r="D34" s="147"/>
      <c r="E34" s="148"/>
      <c r="F34" s="1"/>
      <c r="G34" s="1"/>
    </row>
    <row r="35" spans="1:7" ht="12.95" customHeight="1" x14ac:dyDescent="0.25">
      <c r="A35" s="1"/>
      <c r="B35" s="1"/>
      <c r="C35" s="1"/>
      <c r="D35" s="1"/>
      <c r="E35" s="1"/>
      <c r="F35" s="1"/>
      <c r="G35" s="1"/>
    </row>
    <row r="36" spans="1:7" ht="12.95" customHeight="1" x14ac:dyDescent="0.25">
      <c r="A36" s="137" t="s">
        <v>170</v>
      </c>
      <c r="B36" s="137"/>
      <c r="C36" s="137"/>
      <c r="D36" s="137"/>
      <c r="E36" s="137"/>
      <c r="F36" s="1"/>
      <c r="G36" s="1"/>
    </row>
    <row r="37" spans="1:7" ht="12.95" customHeight="1" x14ac:dyDescent="0.25">
      <c r="A37" s="82" t="s">
        <v>156</v>
      </c>
      <c r="B37" s="82" t="s">
        <v>151</v>
      </c>
      <c r="C37" s="82" t="s">
        <v>150</v>
      </c>
      <c r="D37" s="82" t="s">
        <v>157</v>
      </c>
      <c r="E37" s="82" t="s">
        <v>158</v>
      </c>
      <c r="F37" s="1"/>
      <c r="G37" s="1"/>
    </row>
    <row r="38" spans="1:7" ht="12.95" customHeight="1" x14ac:dyDescent="0.25">
      <c r="A38" s="91" t="s">
        <v>186</v>
      </c>
      <c r="B38" s="86" t="s">
        <v>151</v>
      </c>
      <c r="C38" s="91">
        <v>10</v>
      </c>
      <c r="D38" s="103">
        <v>150</v>
      </c>
      <c r="E38" s="96">
        <f>D38*C38</f>
        <v>1500</v>
      </c>
      <c r="F38" s="1"/>
      <c r="G38" s="1"/>
    </row>
    <row r="39" spans="1:7" ht="12.95" customHeight="1" x14ac:dyDescent="0.25">
      <c r="A39" s="1"/>
      <c r="B39" s="1"/>
      <c r="C39" s="1"/>
      <c r="D39" s="1"/>
      <c r="E39" s="1"/>
      <c r="F39" s="1"/>
      <c r="G39" s="1"/>
    </row>
    <row r="40" spans="1:7" ht="12.95" customHeight="1" x14ac:dyDescent="0.25">
      <c r="A40" s="92" t="s">
        <v>171</v>
      </c>
      <c r="B40" s="144">
        <f>E9+B16+E23+E27+B34+E38</f>
        <v>25986.311578947367</v>
      </c>
      <c r="C40" s="145"/>
      <c r="D40" s="145"/>
      <c r="E40" s="145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mergeCells count="10">
    <mergeCell ref="A25:E25"/>
    <mergeCell ref="A29:E29"/>
    <mergeCell ref="A36:E36"/>
    <mergeCell ref="B40:E40"/>
    <mergeCell ref="B34:E34"/>
    <mergeCell ref="A1:E1"/>
    <mergeCell ref="A3:E3"/>
    <mergeCell ref="A11:E11"/>
    <mergeCell ref="B16:E16"/>
    <mergeCell ref="A18:E18"/>
  </mergeCells>
  <pageMargins left="0.511811024" right="0.511811024" top="0.78740157499999996" bottom="0.78740157499999996" header="0.31496062000000002" footer="0.31496062000000002"/>
  <pageSetup paperSize="9" scale="9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B7" sqref="B7"/>
    </sheetView>
  </sheetViews>
  <sheetFormatPr defaultRowHeight="15" x14ac:dyDescent="0.25"/>
  <cols>
    <col min="1" max="1" width="36.140625" customWidth="1"/>
    <col min="2" max="2" width="21.42578125" customWidth="1"/>
  </cols>
  <sheetData>
    <row r="1" spans="1:2" x14ac:dyDescent="0.25">
      <c r="A1" s="149" t="s">
        <v>127</v>
      </c>
      <c r="B1" s="150"/>
    </row>
    <row r="2" spans="1:2" ht="12.75" customHeight="1" x14ac:dyDescent="0.25">
      <c r="A2" s="46" t="s">
        <v>134</v>
      </c>
      <c r="B2" s="44">
        <f>'A1-Coletores'!E29+'A2-Motorista'!E21</f>
        <v>12325.083674000001</v>
      </c>
    </row>
    <row r="3" spans="1:2" ht="12.75" customHeight="1" x14ac:dyDescent="0.25">
      <c r="A3" s="46" t="s">
        <v>131</v>
      </c>
      <c r="B3" s="44">
        <f>'C-Uniformes EPI''s Insumos'!B36</f>
        <v>405.85416666666669</v>
      </c>
    </row>
    <row r="4" spans="1:2" ht="12.75" customHeight="1" x14ac:dyDescent="0.25">
      <c r="A4" s="46" t="s">
        <v>132</v>
      </c>
      <c r="B4" s="44">
        <f>'D-TaxaTributos-Mes'!C14</f>
        <v>3116.727596474334</v>
      </c>
    </row>
    <row r="5" spans="1:2" ht="12.75" customHeight="1" x14ac:dyDescent="0.25">
      <c r="A5" s="106" t="s">
        <v>187</v>
      </c>
      <c r="B5" s="107">
        <f>'E-VeiculoMes'!B40</f>
        <v>25986.311578947367</v>
      </c>
    </row>
    <row r="6" spans="1:2" ht="12.75" customHeight="1" x14ac:dyDescent="0.25">
      <c r="A6" s="68" t="s">
        <v>130</v>
      </c>
      <c r="B6" s="69">
        <f>SUM(B2:B5)</f>
        <v>41833.977016088364</v>
      </c>
    </row>
    <row r="7" spans="1:2" ht="12.75" customHeight="1" x14ac:dyDescent="0.25">
      <c r="A7" s="68" t="s">
        <v>59</v>
      </c>
      <c r="B7" s="69">
        <f>B6*12</f>
        <v>502007.72419306036</v>
      </c>
    </row>
    <row r="8" spans="1:2" ht="12.75" customHeight="1" x14ac:dyDescent="0.25"/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A1-Coletores</vt:lpstr>
      <vt:lpstr>A2-Motorista</vt:lpstr>
      <vt:lpstr>B-EncargosSociais</vt:lpstr>
      <vt:lpstr>C-Uniformes EPI's Insumos</vt:lpstr>
      <vt:lpstr>D-TaxaTributos-Mes</vt:lpstr>
      <vt:lpstr>E-VeiculoMes</vt:lpstr>
      <vt:lpstr>E-Custo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licitacao2</dc:creator>
  <cp:lastModifiedBy>camila.spitzer</cp:lastModifiedBy>
  <cp:lastPrinted>2023-03-30T17:11:02Z</cp:lastPrinted>
  <dcterms:created xsi:type="dcterms:W3CDTF">2022-03-08T16:28:56Z</dcterms:created>
  <dcterms:modified xsi:type="dcterms:W3CDTF">2023-03-30T17:42:36Z</dcterms:modified>
</cp:coreProperties>
</file>