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ote 02" sheetId="1" r:id="rId1"/>
    <sheet name="Lotes" sheetId="2" r:id="rId2"/>
  </sheets>
  <definedNames/>
  <calcPr fullCalcOnLoad="1"/>
</workbook>
</file>

<file path=xl/sharedStrings.xml><?xml version="1.0" encoding="utf-8"?>
<sst xmlns="http://schemas.openxmlformats.org/spreadsheetml/2006/main" count="90" uniqueCount="78">
  <si>
    <t>Motorista Escolar</t>
  </si>
  <si>
    <t>Total</t>
  </si>
  <si>
    <t>CUSTOS FIXOS</t>
  </si>
  <si>
    <t>Valor / ano</t>
  </si>
  <si>
    <t>Valor / mês</t>
  </si>
  <si>
    <t>Valor / dia</t>
  </si>
  <si>
    <t>Depreciação</t>
  </si>
  <si>
    <t>(20 dias/mês)</t>
  </si>
  <si>
    <t>Remuneração do capital</t>
  </si>
  <si>
    <t>Taxa de juros em 01 ano (1,0% ao mês)</t>
  </si>
  <si>
    <t>CUSTOS VARIÁVEIS</t>
  </si>
  <si>
    <t>Consumo/km</t>
  </si>
  <si>
    <t>Valor Unitário</t>
  </si>
  <si>
    <t>Km a orçar / dia</t>
  </si>
  <si>
    <t>&lt;&lt;&lt;&lt; dias no mês</t>
  </si>
  <si>
    <t>&lt;&lt;&lt;&lt; km / dia</t>
  </si>
  <si>
    <t>Combustível</t>
  </si>
  <si>
    <t>Lubrificantes</t>
  </si>
  <si>
    <t>Óleo de motor (20 litros / 10.000,00 km)</t>
  </si>
  <si>
    <t>Fluído de freio</t>
  </si>
  <si>
    <t>Graxa</t>
  </si>
  <si>
    <t>Rodagem</t>
  </si>
  <si>
    <t xml:space="preserve">Pneu diagonal </t>
  </si>
  <si>
    <t>Câmara</t>
  </si>
  <si>
    <t>Protetores</t>
  </si>
  <si>
    <t>Recapagem</t>
  </si>
  <si>
    <t>Manutenção preventiva e corretiva</t>
  </si>
  <si>
    <t>Mão de obra</t>
  </si>
  <si>
    <t>TOTAL CUSTOS VARIÁVEIS</t>
  </si>
  <si>
    <t>CUSTO ADMINISTRATIVO</t>
  </si>
  <si>
    <t>CUSTO FINAL</t>
  </si>
  <si>
    <t>IMPOSTOS / MARGEM DE LUCRO</t>
  </si>
  <si>
    <t>MARGEM DE LUCRO</t>
  </si>
  <si>
    <t>QUILOMETRAGEM EM 20 DIAS</t>
  </si>
  <si>
    <t>PREÇO POR KM</t>
  </si>
  <si>
    <t>SIMPLES NACIONAL</t>
  </si>
  <si>
    <t>Valor do veículo no início do ano</t>
  </si>
  <si>
    <t>Valor do veículo no fim do ano</t>
  </si>
  <si>
    <t>Valor dos veículo</t>
  </si>
  <si>
    <t>IPVA  - veículo</t>
  </si>
  <si>
    <t>Licenciamento - veículo</t>
  </si>
  <si>
    <t>Seguro Obrigatório - veículo</t>
  </si>
  <si>
    <t>PLANILHA DE CUSTO OPERACIONAL</t>
  </si>
  <si>
    <t xml:space="preserve">PREÇO FINAL MENSAL DO SERVIÇO </t>
  </si>
  <si>
    <t>Óleo caixa ( 6 litros / 50.000,00km)</t>
  </si>
  <si>
    <t>%</t>
  </si>
  <si>
    <t xml:space="preserve">OBJETO: EXECUÇÃO DE SERVIÇOS ESPECIALIZADOS DE TRANSPORTE ESCOLAR </t>
  </si>
  <si>
    <t>Monitora Escolar</t>
  </si>
  <si>
    <t>Salário base</t>
  </si>
  <si>
    <t>FGTS</t>
  </si>
  <si>
    <t xml:space="preserve">Férias </t>
  </si>
  <si>
    <t>1/3 Férias</t>
  </si>
  <si>
    <t>13 Salário</t>
  </si>
  <si>
    <t>Beneficios - Alimentação</t>
  </si>
  <si>
    <t xml:space="preserve">*Salários e beneficios de acordo com a Convenção Coletiva do Sindicato das Empresas de Transporte de Passageiros por </t>
  </si>
  <si>
    <t>Total custo Motorista e Monitora</t>
  </si>
  <si>
    <t xml:space="preserve">  </t>
  </si>
  <si>
    <t>Descrição</t>
  </si>
  <si>
    <t>Linha Bairro do Areião e Bairro dos Messias - Saida as 11:10h da Garagem Municipal do Transporte Escolar – 11:30h Pegar Professoras e Funcionários, Faz Zé Correia, Sitio Villela, Sitio Marcio, Sitio Wilson, Sitio Nelson, Sitio Santa Terezinha - Ida e Volta 2 Viagens dia totalizando 89,8 Km. Transporte a ser realizado com veículo de no mínimo 10 lugares. 39-74-0030</t>
  </si>
  <si>
    <t>Linha Bairro do Areião e Bairro dos Messias - Saida as 05:50h da Garagem Municipal do Transporte Escolar - Fazenda Laranjinha, Sitio São Francisco, Sitio Bom Jesus, Sitio Rocha, Sitio Santa Terezinha, Sitio Samir, Bairro dos Messias, Sitio Gino, Sitio Chechin, Sitio do Wilson, Fazenda Zé Correia e Sitio Vilela - Ida e Volta 2 Viagens dia totalizando 114,8 Km. Transporte a ser realizado com veículo de no mínimo 40 lugares. 0027</t>
  </si>
  <si>
    <t>Linha Bairro dos Valérios e Santa Cruz: Saída as 06:00h da Garagem Municipal do Transporte Escolar - Sitio Ouro Verde, Sitio Pereira, Chácara Santa Helena, Chácara dos Sonhos, Cocamar e Fazenda Santa Cruz. Ida e Volta 2 Viagens dia Totalizando 70,4 Km. Transporte a ser realizado com veículo de no mínimo 40 lugares. 0028</t>
  </si>
  <si>
    <t>Linha Baruk: Saida as 05:50h da Garagem Municipal do Transporte Escolar - Sitio Fernandinho, Faz Vale do laranjinha, Faz da Mata, Faz Cachoeira, Faz Monte Alegre - Ida e Volta 2 Viagens dia totalizando 86,40 Km. Transporte a ser realizado com veículo de no mínimo 40 lugares. 0033</t>
  </si>
  <si>
    <t>Linha Fazenda Santa Rita - Saída as 05:50h da Garagem Municipal do Transporte Escolar – Faz Hectare, Faz São Luiz, Faz Braúna, Sitio Santo Antonio, Sitio Santa Rita 1 (granja), Sitio Rezende, Sitio Santa Rita 2 (Sr. Rodolfo Goncalves), Sitio Sr Arlindo, Faz Paiolão, Sitio Naka, Sitio São Vicente, Faz Canadá. Ida e Volta 2 Viagens dia Totalizando 119 Km. Transporte a ser realizado com veículo de no mínimo 40 lugares. 0029</t>
  </si>
  <si>
    <t>Linha Segate: Saida as 05:50h da Garagem Municipal do Transporte Escolar - Faz Segate, Sitio Camargo, Sitio Vardo, Granja Acir, Granja Xavier,  Faz São Jose, Faz Primavera, Faz Ibite - Ida e Volta 2 Viagens dia totalizando 78,8 Km. Transporte a ser realizado com veículo de no mínimo 40 lugares. 0031</t>
  </si>
  <si>
    <t>Linha Pedreira: Saída as 05:50h da Garagem Municipal do Transporte Escolar – Sitio Suzuki, Faz Três Irmãos, Faz Ponta da Mata, Faz Dinora e Leiteria Canada – Ida E Volta 2 Viagens dia totalizando 68,8 Km. Transporte a ser realizado com veículo de no mínimo 15 lugares</t>
  </si>
  <si>
    <t>Lote</t>
  </si>
  <si>
    <t>Validade da proposta:</t>
  </si>
  <si>
    <t>Telefone:</t>
  </si>
  <si>
    <t>Email:</t>
  </si>
  <si>
    <t>Endereço:</t>
  </si>
  <si>
    <t>Nome e RG completo do responsável pela informação:</t>
  </si>
  <si>
    <t xml:space="preserve">Assinatura do responsável pela Informação                                                    </t>
  </si>
  <si>
    <t xml:space="preserve"> </t>
  </si>
  <si>
    <t xml:space="preserve"> ___________________________________</t>
  </si>
  <si>
    <t xml:space="preserve">Carimbo com Razão Social e CNPJ da empresa: </t>
  </si>
  <si>
    <t>Fretamento de curitiba e Municípios do Paraná – SINFRETIBA SINFRETIBA PR001496/2020</t>
  </si>
  <si>
    <t>QUILOMETRAGEM EM 200 DIAS</t>
  </si>
  <si>
    <t>Lote 01 ÔNIBUS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</si>
</sst>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#,##0.000000"/>
    <numFmt numFmtId="166" formatCode="#,##0.00_ ;[Red]\-#,##0.00\ "/>
    <numFmt numFmtId="167" formatCode="0.00_ ;[Red]\-0.00\ "/>
    <numFmt numFmtId="168" formatCode="#,##0.0"/>
    <numFmt numFmtId="169" formatCode="#,##0.000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000"/>
    <numFmt numFmtId="175" formatCode="#,##0.0000000"/>
    <numFmt numFmtId="176" formatCode="#,##0.00000000"/>
  </numFmts>
  <fonts count="4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21" xfId="0" applyFont="1" applyBorder="1" applyAlignment="1">
      <alignment/>
    </xf>
    <xf numFmtId="4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2" fillId="0" borderId="28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28" xfId="0" applyFont="1" applyBorder="1" applyAlignment="1">
      <alignment/>
    </xf>
    <xf numFmtId="165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165" fontId="1" fillId="0" borderId="31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0" fontId="1" fillId="0" borderId="31" xfId="0" applyFont="1" applyFill="1" applyBorder="1" applyAlignment="1">
      <alignment/>
    </xf>
    <xf numFmtId="4" fontId="1" fillId="0" borderId="3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4" fontId="1" fillId="0" borderId="3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0" fontId="1" fillId="0" borderId="25" xfId="0" applyNumberFormat="1" applyFont="1" applyBorder="1" applyAlignment="1">
      <alignment/>
    </xf>
    <xf numFmtId="10" fontId="1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1" fillId="0" borderId="35" xfId="0" applyNumberFormat="1" applyFont="1" applyBorder="1" applyAlignment="1">
      <alignment/>
    </xf>
    <xf numFmtId="4" fontId="1" fillId="0" borderId="36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2" fillId="0" borderId="38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/>
    </xf>
    <xf numFmtId="165" fontId="1" fillId="0" borderId="17" xfId="0" applyNumberFormat="1" applyFont="1" applyBorder="1" applyAlignment="1">
      <alignment/>
    </xf>
    <xf numFmtId="165" fontId="0" fillId="0" borderId="0" xfId="0" applyNumberFormat="1" applyAlignment="1">
      <alignment/>
    </xf>
    <xf numFmtId="0" fontId="46" fillId="0" borderId="40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  <xf numFmtId="0" fontId="48" fillId="0" borderId="4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4" borderId="44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22"/>
  <sheetViews>
    <sheetView tabSelected="1" zoomScale="115" zoomScaleNormal="115" zoomScalePageLayoutView="0" workbookViewId="0" topLeftCell="A41">
      <selection activeCell="N52" sqref="N52"/>
    </sheetView>
  </sheetViews>
  <sheetFormatPr defaultColWidth="9.140625" defaultRowHeight="12.75"/>
  <cols>
    <col min="1" max="1" width="14.421875" style="0" customWidth="1"/>
    <col min="2" max="2" width="15.140625" style="0" customWidth="1"/>
    <col min="3" max="3" width="36.7109375" style="0" customWidth="1"/>
    <col min="4" max="5" width="14.57421875" style="1" customWidth="1"/>
    <col min="6" max="6" width="14.28125" style="1" customWidth="1"/>
    <col min="7" max="7" width="12.57421875" style="1" customWidth="1"/>
    <col min="8" max="8" width="13.140625" style="1" customWidth="1"/>
    <col min="9" max="9" width="14.140625" style="0" customWidth="1"/>
    <col min="14" max="14" width="13.8515625" style="0" bestFit="1" customWidth="1"/>
  </cols>
  <sheetData>
    <row r="1" spans="2:9" ht="15">
      <c r="B1" s="4"/>
      <c r="C1" s="4"/>
      <c r="D1" s="5"/>
      <c r="E1" s="5"/>
      <c r="F1" s="5"/>
      <c r="G1" s="5"/>
      <c r="H1" s="5"/>
      <c r="I1" s="4"/>
    </row>
    <row r="2" spans="2:9" ht="18" customHeight="1">
      <c r="B2" s="94"/>
      <c r="C2" s="94"/>
      <c r="D2" s="94"/>
      <c r="E2" s="94"/>
      <c r="F2" s="94"/>
      <c r="G2" s="94"/>
      <c r="H2" s="94"/>
      <c r="I2" s="94"/>
    </row>
    <row r="3" spans="2:9" ht="18" customHeight="1">
      <c r="B3" s="94"/>
      <c r="C3" s="94"/>
      <c r="D3" s="94"/>
      <c r="E3" s="94"/>
      <c r="F3" s="94"/>
      <c r="G3" s="94"/>
      <c r="H3" s="94"/>
      <c r="I3" s="94"/>
    </row>
    <row r="4" spans="2:9" ht="18" customHeight="1">
      <c r="B4" s="94"/>
      <c r="C4" s="94"/>
      <c r="D4" s="94"/>
      <c r="E4" s="94"/>
      <c r="F4" s="94"/>
      <c r="G4" s="94"/>
      <c r="H4" s="94"/>
      <c r="I4" s="94"/>
    </row>
    <row r="5" spans="2:9" ht="18" customHeight="1">
      <c r="B5" s="94"/>
      <c r="C5" s="94"/>
      <c r="D5" s="94"/>
      <c r="E5" s="94"/>
      <c r="F5" s="94"/>
      <c r="G5" s="94"/>
      <c r="H5" s="94"/>
      <c r="I5" s="94"/>
    </row>
    <row r="6" spans="2:9" ht="18" customHeight="1">
      <c r="B6" s="6"/>
      <c r="C6" s="6"/>
      <c r="D6" s="6"/>
      <c r="E6" s="6"/>
      <c r="F6" s="6"/>
      <c r="G6" s="6"/>
      <c r="H6" s="6"/>
      <c r="I6" s="6"/>
    </row>
    <row r="7" spans="2:9" ht="18" customHeight="1">
      <c r="B7" s="8" t="s">
        <v>46</v>
      </c>
      <c r="C7" s="7"/>
      <c r="D7" s="7"/>
      <c r="E7" s="7"/>
      <c r="F7" s="7"/>
      <c r="G7" s="7"/>
      <c r="H7" s="7"/>
      <c r="I7" s="7"/>
    </row>
    <row r="8" spans="2:9" ht="18" customHeight="1">
      <c r="B8" s="80" t="s">
        <v>77</v>
      </c>
      <c r="C8" s="81"/>
      <c r="D8" s="7"/>
      <c r="E8" s="7"/>
      <c r="F8" s="7"/>
      <c r="G8" s="7"/>
      <c r="H8" s="7"/>
      <c r="I8" s="7"/>
    </row>
    <row r="9" spans="2:9" ht="18" customHeight="1">
      <c r="B9" s="8"/>
      <c r="C9" s="7"/>
      <c r="D9" s="7"/>
      <c r="E9" s="7"/>
      <c r="F9" s="7"/>
      <c r="G9" s="7"/>
      <c r="H9" s="7"/>
      <c r="I9" s="7"/>
    </row>
    <row r="10" spans="2:9" ht="18" customHeight="1">
      <c r="B10" s="3" t="s">
        <v>42</v>
      </c>
      <c r="C10" s="7"/>
      <c r="D10" s="7"/>
      <c r="E10" s="7"/>
      <c r="F10" s="7"/>
      <c r="G10" s="7"/>
      <c r="H10" s="7"/>
      <c r="I10" s="7"/>
    </row>
    <row r="11" spans="2:9" ht="15.75" thickBot="1">
      <c r="B11" s="95"/>
      <c r="C11" s="95"/>
      <c r="D11" s="95"/>
      <c r="E11" s="95"/>
      <c r="F11" s="95"/>
      <c r="G11" s="95"/>
      <c r="H11" s="95"/>
      <c r="I11" s="95"/>
    </row>
    <row r="12" spans="2:9" ht="6" customHeight="1">
      <c r="B12" s="9"/>
      <c r="C12" s="10"/>
      <c r="D12" s="11"/>
      <c r="E12" s="11"/>
      <c r="F12" s="11"/>
      <c r="G12" s="12"/>
      <c r="H12" s="11"/>
      <c r="I12" s="13"/>
    </row>
    <row r="13" spans="2:9" ht="15">
      <c r="B13" s="14"/>
      <c r="C13" s="15" t="s">
        <v>2</v>
      </c>
      <c r="D13" s="16"/>
      <c r="E13" s="16"/>
      <c r="F13" s="16"/>
      <c r="G13" s="17"/>
      <c r="H13" s="16"/>
      <c r="I13" s="18"/>
    </row>
    <row r="14" spans="2:9" s="2" customFormat="1" ht="12.75" customHeight="1">
      <c r="B14" s="19"/>
      <c r="C14" s="20"/>
      <c r="D14" s="21"/>
      <c r="E14" s="21"/>
      <c r="F14" s="21" t="s">
        <v>3</v>
      </c>
      <c r="G14" s="22" t="s">
        <v>4</v>
      </c>
      <c r="H14" s="21" t="s">
        <v>5</v>
      </c>
      <c r="I14" s="23"/>
    </row>
    <row r="15" spans="2:9" ht="15">
      <c r="B15" s="14"/>
      <c r="C15" s="24" t="s">
        <v>6</v>
      </c>
      <c r="D15" s="16"/>
      <c r="E15" s="16"/>
      <c r="F15" s="16"/>
      <c r="G15" s="17"/>
      <c r="H15" s="16" t="s">
        <v>7</v>
      </c>
      <c r="I15" s="18"/>
    </row>
    <row r="16" spans="2:9" ht="15">
      <c r="B16" s="14"/>
      <c r="C16" s="25" t="s">
        <v>36</v>
      </c>
      <c r="D16" s="77">
        <v>100000</v>
      </c>
      <c r="E16" s="16"/>
      <c r="F16" s="16"/>
      <c r="G16" s="17"/>
      <c r="H16" s="16"/>
      <c r="I16" s="18"/>
    </row>
    <row r="17" spans="2:12" ht="15">
      <c r="B17" s="14"/>
      <c r="C17" s="26" t="s">
        <v>37</v>
      </c>
      <c r="D17" s="77">
        <v>80000</v>
      </c>
      <c r="E17" s="27"/>
      <c r="F17" s="27">
        <f>D16-D17</f>
        <v>20000</v>
      </c>
      <c r="G17" s="28">
        <f>F17/12</f>
        <v>1666.6666666666667</v>
      </c>
      <c r="H17" s="29">
        <f>G17/20</f>
        <v>83.33333333333334</v>
      </c>
      <c r="I17" s="30"/>
      <c r="L17" s="1"/>
    </row>
    <row r="18" spans="2:9" ht="6.75" customHeight="1">
      <c r="B18" s="14"/>
      <c r="C18" s="25"/>
      <c r="D18" s="16"/>
      <c r="E18" s="16"/>
      <c r="F18" s="16"/>
      <c r="G18" s="17"/>
      <c r="H18" s="16"/>
      <c r="I18" s="18"/>
    </row>
    <row r="19" spans="2:9" ht="15">
      <c r="B19" s="14"/>
      <c r="C19" s="24" t="s">
        <v>8</v>
      </c>
      <c r="D19" s="16"/>
      <c r="E19" s="16"/>
      <c r="F19" s="16"/>
      <c r="G19" s="17"/>
      <c r="H19" s="16"/>
      <c r="I19" s="18"/>
    </row>
    <row r="20" spans="2:9" ht="15">
      <c r="B20" s="14"/>
      <c r="C20" s="25" t="s">
        <v>38</v>
      </c>
      <c r="D20" s="16">
        <v>100000</v>
      </c>
      <c r="E20" s="16"/>
      <c r="F20" s="16"/>
      <c r="G20" s="17"/>
      <c r="H20" s="16"/>
      <c r="I20" s="18"/>
    </row>
    <row r="21" spans="2:9" ht="15">
      <c r="B21" s="14"/>
      <c r="C21" s="26" t="s">
        <v>9</v>
      </c>
      <c r="D21" s="27">
        <v>12</v>
      </c>
      <c r="E21" s="27"/>
      <c r="F21" s="27">
        <f>D20*D21%</f>
        <v>12000</v>
      </c>
      <c r="G21" s="28">
        <f>F21/12</f>
        <v>1000</v>
      </c>
      <c r="H21" s="29">
        <f>G21/B$34</f>
        <v>50</v>
      </c>
      <c r="I21" s="30"/>
    </row>
    <row r="22" spans="2:9" ht="9.75" customHeight="1">
      <c r="B22" s="14"/>
      <c r="C22" s="25"/>
      <c r="D22" s="16"/>
      <c r="E22" s="16"/>
      <c r="F22" s="16"/>
      <c r="G22" s="17"/>
      <c r="H22" s="16"/>
      <c r="I22" s="18"/>
    </row>
    <row r="23" spans="2:9" ht="15">
      <c r="B23" s="14"/>
      <c r="C23" s="31" t="s">
        <v>39</v>
      </c>
      <c r="D23" s="27"/>
      <c r="E23" s="27"/>
      <c r="F23" s="32">
        <v>1400</v>
      </c>
      <c r="G23" s="33">
        <f>F23/12</f>
        <v>116.66666666666667</v>
      </c>
      <c r="H23" s="27">
        <f>G23/B$34</f>
        <v>5.833333333333334</v>
      </c>
      <c r="I23" s="18"/>
    </row>
    <row r="24" spans="2:9" ht="15">
      <c r="B24" s="14"/>
      <c r="C24" s="26" t="s">
        <v>40</v>
      </c>
      <c r="D24" s="27"/>
      <c r="E24" s="27"/>
      <c r="F24" s="27">
        <v>88.46</v>
      </c>
      <c r="G24" s="33">
        <f>F24/12</f>
        <v>7.371666666666666</v>
      </c>
      <c r="H24" s="27">
        <f>G24/B$34</f>
        <v>0.3685833333333333</v>
      </c>
      <c r="I24" s="30"/>
    </row>
    <row r="25" spans="2:9" ht="15">
      <c r="B25" s="14"/>
      <c r="C25" s="26" t="s">
        <v>41</v>
      </c>
      <c r="D25" s="27"/>
      <c r="E25" s="27"/>
      <c r="F25" s="27">
        <v>72.8</v>
      </c>
      <c r="G25" s="33">
        <f>F25/12</f>
        <v>6.066666666666666</v>
      </c>
      <c r="H25" s="27">
        <f>G25/B$34</f>
        <v>0.30333333333333334</v>
      </c>
      <c r="I25" s="30"/>
    </row>
    <row r="26" spans="2:9" ht="15">
      <c r="B26" s="14"/>
      <c r="C26" s="34"/>
      <c r="D26" s="35"/>
      <c r="E26" s="35"/>
      <c r="F26" s="35"/>
      <c r="G26" s="33"/>
      <c r="H26" s="35"/>
      <c r="I26" s="36"/>
    </row>
    <row r="27" spans="2:9" ht="15">
      <c r="B27" s="14"/>
      <c r="C27" s="25"/>
      <c r="D27" s="16"/>
      <c r="E27" s="16"/>
      <c r="F27" s="16"/>
      <c r="G27" s="37">
        <f>SUM(G23:G26)</f>
        <v>130.10500000000002</v>
      </c>
      <c r="H27" s="38">
        <f>SUM(H23:H26)</f>
        <v>6.505250000000001</v>
      </c>
      <c r="I27" s="18"/>
    </row>
    <row r="28" spans="2:9" ht="15">
      <c r="B28" s="14"/>
      <c r="C28" s="25"/>
      <c r="D28" s="16"/>
      <c r="E28" s="16"/>
      <c r="F28" s="16"/>
      <c r="G28" s="17"/>
      <c r="H28" s="16"/>
      <c r="I28" s="18"/>
    </row>
    <row r="29" spans="2:9" ht="15">
      <c r="B29" s="14"/>
      <c r="C29" s="39" t="s">
        <v>1</v>
      </c>
      <c r="D29" s="27"/>
      <c r="E29" s="27"/>
      <c r="F29" s="27">
        <f>SUM(F17:F28)</f>
        <v>33561.26</v>
      </c>
      <c r="G29" s="28">
        <f>G17+G21+G27</f>
        <v>2796.771666666667</v>
      </c>
      <c r="H29" s="40">
        <f>H17+H21+H27</f>
        <v>139.83858333333333</v>
      </c>
      <c r="I29" s="30"/>
    </row>
    <row r="30" spans="2:9" ht="15.75" thickBot="1">
      <c r="B30" s="41"/>
      <c r="C30" s="42"/>
      <c r="D30" s="43"/>
      <c r="E30" s="43"/>
      <c r="F30" s="43"/>
      <c r="G30" s="44"/>
      <c r="H30" s="43"/>
      <c r="I30" s="45"/>
    </row>
    <row r="31" spans="2:9" ht="15.75" thickBot="1">
      <c r="B31" s="4"/>
      <c r="C31" s="4"/>
      <c r="D31" s="5"/>
      <c r="E31" s="5"/>
      <c r="F31" s="5"/>
      <c r="G31" s="5"/>
      <c r="H31" s="5"/>
      <c r="I31" s="4"/>
    </row>
    <row r="32" spans="2:9" ht="7.5" customHeight="1">
      <c r="B32" s="9"/>
      <c r="C32" s="10"/>
      <c r="D32" s="11"/>
      <c r="E32" s="11"/>
      <c r="F32" s="11"/>
      <c r="G32" s="11"/>
      <c r="H32" s="11"/>
      <c r="I32" s="13"/>
    </row>
    <row r="33" spans="2:9" s="2" customFormat="1" ht="15">
      <c r="B33" s="19"/>
      <c r="C33" s="15" t="s">
        <v>10</v>
      </c>
      <c r="D33" s="21" t="s">
        <v>11</v>
      </c>
      <c r="E33" s="21" t="s">
        <v>12</v>
      </c>
      <c r="F33" s="21" t="s">
        <v>13</v>
      </c>
      <c r="G33" s="22" t="s">
        <v>4</v>
      </c>
      <c r="H33" s="21" t="s">
        <v>5</v>
      </c>
      <c r="I33" s="23"/>
    </row>
    <row r="34" spans="2:9" s="2" customFormat="1" ht="15">
      <c r="B34" s="46">
        <v>20</v>
      </c>
      <c r="C34" s="47" t="s">
        <v>14</v>
      </c>
      <c r="D34" s="21"/>
      <c r="E34" s="21"/>
      <c r="F34" s="21"/>
      <c r="G34" s="22"/>
      <c r="H34" s="21"/>
      <c r="I34" s="23"/>
    </row>
    <row r="35" spans="2:9" s="2" customFormat="1" ht="15">
      <c r="B35" s="19">
        <v>110</v>
      </c>
      <c r="C35" s="47" t="s">
        <v>15</v>
      </c>
      <c r="D35" s="21"/>
      <c r="E35" s="21"/>
      <c r="F35" s="21"/>
      <c r="G35" s="22"/>
      <c r="H35" s="21"/>
      <c r="I35" s="23"/>
    </row>
    <row r="36" spans="2:9" ht="15">
      <c r="B36" s="14"/>
      <c r="C36" s="25"/>
      <c r="D36" s="48"/>
      <c r="E36" s="16"/>
      <c r="F36" s="16"/>
      <c r="G36" s="17"/>
      <c r="H36" s="16"/>
      <c r="I36" s="18"/>
    </row>
    <row r="37" spans="2:9" ht="15">
      <c r="B37" s="14"/>
      <c r="C37" s="49" t="s">
        <v>16</v>
      </c>
      <c r="D37" s="55">
        <v>0.2857</v>
      </c>
      <c r="E37" s="50">
        <v>5.6</v>
      </c>
      <c r="F37" s="50">
        <v>110</v>
      </c>
      <c r="G37" s="51">
        <f>D37*E37*F37*B34</f>
        <v>3519.8239999999996</v>
      </c>
      <c r="H37" s="52">
        <v>126.17</v>
      </c>
      <c r="I37" s="18"/>
    </row>
    <row r="38" spans="2:9" ht="15">
      <c r="B38" s="14"/>
      <c r="C38" s="24" t="s">
        <v>17</v>
      </c>
      <c r="D38" s="53"/>
      <c r="E38" s="16"/>
      <c r="F38" s="16"/>
      <c r="G38" s="17"/>
      <c r="H38" s="38"/>
      <c r="I38" s="18"/>
    </row>
    <row r="39" spans="2:9" ht="15">
      <c r="B39" s="14"/>
      <c r="C39" s="54" t="s">
        <v>18</v>
      </c>
      <c r="D39" s="55">
        <v>0.002</v>
      </c>
      <c r="E39" s="50">
        <v>15.7</v>
      </c>
      <c r="F39" s="50">
        <v>110</v>
      </c>
      <c r="G39" s="56">
        <f>D39*E39*F39*$B$34</f>
        <v>69.08</v>
      </c>
      <c r="H39" s="57">
        <f>G39/B$34</f>
        <v>3.4539999999999997</v>
      </c>
      <c r="I39" s="18"/>
    </row>
    <row r="40" spans="2:9" ht="15">
      <c r="B40" s="14"/>
      <c r="C40" s="58" t="s">
        <v>44</v>
      </c>
      <c r="D40" s="59">
        <v>0.00018</v>
      </c>
      <c r="E40" s="60">
        <v>20.5</v>
      </c>
      <c r="F40" s="60">
        <v>110</v>
      </c>
      <c r="G40" s="61">
        <f>D40*E40*F40*$B$34</f>
        <v>8.118</v>
      </c>
      <c r="H40" s="62">
        <f>G40/B$34</f>
        <v>0.40590000000000004</v>
      </c>
      <c r="I40" s="18"/>
    </row>
    <row r="41" spans="2:9" ht="15">
      <c r="B41" s="14"/>
      <c r="C41" s="63"/>
      <c r="D41" s="59"/>
      <c r="E41" s="60"/>
      <c r="F41" s="60"/>
      <c r="G41" s="61"/>
      <c r="H41" s="62"/>
      <c r="I41" s="18"/>
    </row>
    <row r="42" spans="2:9" ht="15">
      <c r="B42" s="14"/>
      <c r="C42" s="63" t="s">
        <v>19</v>
      </c>
      <c r="D42" s="59">
        <v>0.0001</v>
      </c>
      <c r="E42" s="60">
        <v>25</v>
      </c>
      <c r="F42" s="60">
        <v>110</v>
      </c>
      <c r="G42" s="61">
        <f>D42*E42*F42*$B$34</f>
        <v>5.5</v>
      </c>
      <c r="H42" s="62">
        <f>G42/B$34</f>
        <v>0.275</v>
      </c>
      <c r="I42" s="18"/>
    </row>
    <row r="43" spans="2:9" ht="15">
      <c r="B43" s="14"/>
      <c r="C43" s="63" t="s">
        <v>20</v>
      </c>
      <c r="D43" s="59">
        <v>0.000607</v>
      </c>
      <c r="E43" s="60">
        <v>18</v>
      </c>
      <c r="F43" s="64">
        <v>110</v>
      </c>
      <c r="G43" s="33">
        <f>D43*E43*F43*$B$34</f>
        <v>24.0372</v>
      </c>
      <c r="H43" s="29">
        <f>G43/B$34</f>
        <v>1.20186</v>
      </c>
      <c r="I43" s="18"/>
    </row>
    <row r="44" spans="2:9" ht="15">
      <c r="B44" s="14"/>
      <c r="C44" s="65"/>
      <c r="D44" s="53"/>
      <c r="E44" s="16"/>
      <c r="F44" s="16"/>
      <c r="G44" s="37">
        <f>SUM(G39:G43)</f>
        <v>106.73519999999999</v>
      </c>
      <c r="H44" s="38">
        <f>SUM(H39:H43)</f>
        <v>5.33676</v>
      </c>
      <c r="I44" s="18"/>
    </row>
    <row r="45" spans="2:9" ht="6" customHeight="1">
      <c r="B45" s="14"/>
      <c r="C45" s="65"/>
      <c r="D45" s="48"/>
      <c r="E45" s="16"/>
      <c r="F45" s="16"/>
      <c r="G45" s="17"/>
      <c r="H45" s="16"/>
      <c r="I45" s="18"/>
    </row>
    <row r="46" spans="2:9" ht="15">
      <c r="B46" s="14"/>
      <c r="C46" s="66" t="s">
        <v>21</v>
      </c>
      <c r="D46" s="48"/>
      <c r="E46" s="16"/>
      <c r="F46" s="16"/>
      <c r="G46" s="17"/>
      <c r="H46" s="16"/>
      <c r="I46" s="18"/>
    </row>
    <row r="47" spans="2:9" ht="15">
      <c r="B47" s="14"/>
      <c r="C47" s="67" t="s">
        <v>22</v>
      </c>
      <c r="D47" s="55">
        <v>0.0002</v>
      </c>
      <c r="E47" s="50">
        <v>8000</v>
      </c>
      <c r="F47" s="50">
        <v>110</v>
      </c>
      <c r="G47" s="56">
        <f>D47*E47*F47*$B$34</f>
        <v>3520</v>
      </c>
      <c r="H47" s="57">
        <f>G47/B$34</f>
        <v>176</v>
      </c>
      <c r="I47" s="18"/>
    </row>
    <row r="48" spans="2:9" ht="15">
      <c r="B48" s="14"/>
      <c r="C48" s="63" t="s">
        <v>23</v>
      </c>
      <c r="D48" s="59">
        <v>0.000116</v>
      </c>
      <c r="E48" s="50"/>
      <c r="F48" s="50"/>
      <c r="G48" s="56">
        <f>D48*E48*F48*$B$34</f>
        <v>0</v>
      </c>
      <c r="H48" s="62">
        <f>G48/B$34</f>
        <v>0</v>
      </c>
      <c r="I48" s="18"/>
    </row>
    <row r="49" spans="2:9" ht="15">
      <c r="B49" s="14"/>
      <c r="C49" s="63" t="s">
        <v>24</v>
      </c>
      <c r="D49" s="59">
        <v>9.3E-05</v>
      </c>
      <c r="E49" s="50"/>
      <c r="F49" s="50"/>
      <c r="G49" s="56">
        <f>D49*E49*F49*$B$34</f>
        <v>0</v>
      </c>
      <c r="H49" s="62">
        <f>G49/B$34</f>
        <v>0</v>
      </c>
      <c r="I49" s="18"/>
    </row>
    <row r="50" spans="2:9" ht="15">
      <c r="B50" s="14"/>
      <c r="C50" s="63" t="s">
        <v>25</v>
      </c>
      <c r="D50" s="59">
        <v>0.0001</v>
      </c>
      <c r="E50" s="60">
        <v>2000</v>
      </c>
      <c r="F50" s="64">
        <v>110</v>
      </c>
      <c r="G50" s="33">
        <f>D50*E50*F50*$B$34</f>
        <v>440</v>
      </c>
      <c r="H50" s="29">
        <f>G50/B$34</f>
        <v>22</v>
      </c>
      <c r="I50" s="18"/>
    </row>
    <row r="51" spans="2:9" ht="15">
      <c r="B51" s="14"/>
      <c r="C51" s="65"/>
      <c r="D51" s="48"/>
      <c r="E51" s="16"/>
      <c r="F51" s="16"/>
      <c r="G51" s="37">
        <f>SUM(G47:G50)</f>
        <v>3960</v>
      </c>
      <c r="H51" s="38">
        <f>SUM(H47:H50)</f>
        <v>198</v>
      </c>
      <c r="I51" s="18"/>
    </row>
    <row r="52" spans="2:9" ht="15">
      <c r="B52" s="14"/>
      <c r="C52" s="25"/>
      <c r="D52" s="48"/>
      <c r="E52" s="16"/>
      <c r="F52" s="16"/>
      <c r="G52" s="17"/>
      <c r="H52" s="16"/>
      <c r="I52" s="18"/>
    </row>
    <row r="53" spans="2:9" ht="15">
      <c r="B53" s="14"/>
      <c r="C53" s="66" t="s">
        <v>26</v>
      </c>
      <c r="D53" s="16"/>
      <c r="E53" s="16"/>
      <c r="F53" s="16"/>
      <c r="G53" s="37">
        <v>2000</v>
      </c>
      <c r="H53" s="16"/>
      <c r="I53" s="18"/>
    </row>
    <row r="54" spans="2:9" ht="15">
      <c r="B54" s="14"/>
      <c r="C54" s="25"/>
      <c r="D54" s="16"/>
      <c r="E54" s="16"/>
      <c r="F54" s="16"/>
      <c r="G54" s="17"/>
      <c r="H54" s="16"/>
      <c r="I54" s="18"/>
    </row>
    <row r="55" spans="2:9" ht="15" hidden="1">
      <c r="B55" s="14"/>
      <c r="C55" s="25"/>
      <c r="D55" s="16"/>
      <c r="E55" s="16"/>
      <c r="F55" s="16"/>
      <c r="G55" s="37"/>
      <c r="H55" s="38"/>
      <c r="I55" s="18"/>
    </row>
    <row r="56" spans="2:9" ht="15">
      <c r="B56" s="14"/>
      <c r="C56" s="24" t="s">
        <v>27</v>
      </c>
      <c r="D56" s="16"/>
      <c r="E56" s="16"/>
      <c r="F56" s="16"/>
      <c r="G56" s="17"/>
      <c r="H56" s="16"/>
      <c r="I56" s="18"/>
    </row>
    <row r="57" spans="2:9" ht="15">
      <c r="B57" s="14"/>
      <c r="C57" s="24"/>
      <c r="D57" s="16"/>
      <c r="E57" s="16"/>
      <c r="F57" s="16"/>
      <c r="G57" s="17"/>
      <c r="H57" s="16"/>
      <c r="I57" s="18"/>
    </row>
    <row r="58" spans="2:9" ht="15">
      <c r="B58" s="14"/>
      <c r="C58" s="24" t="s">
        <v>0</v>
      </c>
      <c r="D58" s="50" t="s">
        <v>48</v>
      </c>
      <c r="E58" s="50"/>
      <c r="F58" s="50"/>
      <c r="G58" s="56">
        <v>2197.01</v>
      </c>
      <c r="H58" s="68">
        <f>G58/B34</f>
        <v>109.85050000000001</v>
      </c>
      <c r="I58" s="18"/>
    </row>
    <row r="59" spans="2:9" ht="15">
      <c r="B59" s="14"/>
      <c r="C59" s="25"/>
      <c r="D59" s="50" t="s">
        <v>49</v>
      </c>
      <c r="E59" s="50"/>
      <c r="F59" s="50"/>
      <c r="G59" s="56">
        <f>G58*8%</f>
        <v>175.76080000000002</v>
      </c>
      <c r="H59" s="68">
        <f>G59/B34</f>
        <v>8.78804</v>
      </c>
      <c r="I59" s="18"/>
    </row>
    <row r="60" spans="2:9" ht="15">
      <c r="B60" s="14"/>
      <c r="C60" s="25"/>
      <c r="D60" s="50" t="s">
        <v>50</v>
      </c>
      <c r="E60" s="50"/>
      <c r="F60" s="50"/>
      <c r="G60" s="56">
        <f>(G58/12)</f>
        <v>183.08416666666668</v>
      </c>
      <c r="H60" s="68">
        <f>G60/B34</f>
        <v>9.154208333333333</v>
      </c>
      <c r="I60" s="18"/>
    </row>
    <row r="61" spans="2:9" ht="15">
      <c r="B61" s="14"/>
      <c r="C61" s="25"/>
      <c r="D61" s="50" t="s">
        <v>51</v>
      </c>
      <c r="E61" s="50"/>
      <c r="F61" s="50"/>
      <c r="G61" s="56">
        <f>(G58/3)/12</f>
        <v>61.02805555555556</v>
      </c>
      <c r="H61" s="68">
        <f>G61/B34</f>
        <v>3.051402777777778</v>
      </c>
      <c r="I61" s="18"/>
    </row>
    <row r="62" spans="2:9" ht="15">
      <c r="B62" s="14"/>
      <c r="C62" s="25"/>
      <c r="D62" s="50" t="s">
        <v>52</v>
      </c>
      <c r="E62" s="50"/>
      <c r="F62" s="50"/>
      <c r="G62" s="56">
        <f>G58/12</f>
        <v>183.08416666666668</v>
      </c>
      <c r="H62" s="68">
        <f>G62/B34</f>
        <v>9.154208333333333</v>
      </c>
      <c r="I62" s="18"/>
    </row>
    <row r="63" spans="2:9" ht="15">
      <c r="B63" s="14"/>
      <c r="C63" s="25"/>
      <c r="D63" s="50" t="s">
        <v>53</v>
      </c>
      <c r="E63" s="50"/>
      <c r="F63" s="50"/>
      <c r="G63" s="56">
        <v>500</v>
      </c>
      <c r="H63" s="68">
        <f>G63/B34</f>
        <v>25</v>
      </c>
      <c r="I63" s="18"/>
    </row>
    <row r="64" spans="2:11" ht="15">
      <c r="B64" s="14"/>
      <c r="C64" s="25"/>
      <c r="D64" s="73" t="s">
        <v>1</v>
      </c>
      <c r="E64" s="73"/>
      <c r="F64" s="73"/>
      <c r="G64" s="76">
        <f>SUM(G58:G63)</f>
        <v>3299.967188888889</v>
      </c>
      <c r="H64" s="74"/>
      <c r="I64" s="18"/>
      <c r="K64" s="1"/>
    </row>
    <row r="65" spans="2:9" ht="15">
      <c r="B65" s="14"/>
      <c r="C65" s="25"/>
      <c r="D65" s="16"/>
      <c r="E65" s="16"/>
      <c r="F65" s="16"/>
      <c r="G65" s="17"/>
      <c r="H65" s="75"/>
      <c r="I65" s="18"/>
    </row>
    <row r="66" spans="2:9" ht="15">
      <c r="B66" s="14"/>
      <c r="C66" s="24" t="s">
        <v>47</v>
      </c>
      <c r="D66" s="50" t="s">
        <v>48</v>
      </c>
      <c r="E66" s="50"/>
      <c r="F66" s="50"/>
      <c r="G66" s="56">
        <v>1407.94</v>
      </c>
      <c r="H66" s="68">
        <f>G66/B34</f>
        <v>70.397</v>
      </c>
      <c r="I66" s="18"/>
    </row>
    <row r="67" spans="2:9" ht="15">
      <c r="B67" s="14"/>
      <c r="C67" s="25"/>
      <c r="D67" s="50" t="s">
        <v>49</v>
      </c>
      <c r="E67" s="50"/>
      <c r="F67" s="50"/>
      <c r="G67" s="56">
        <f>(G66*8%)</f>
        <v>112.63520000000001</v>
      </c>
      <c r="H67" s="68">
        <f>G67/B34</f>
        <v>5.631760000000001</v>
      </c>
      <c r="I67" s="18"/>
    </row>
    <row r="68" spans="2:9" ht="15">
      <c r="B68" s="14"/>
      <c r="C68" s="25"/>
      <c r="D68" s="50" t="s">
        <v>50</v>
      </c>
      <c r="E68" s="50"/>
      <c r="F68" s="50"/>
      <c r="G68" s="56">
        <f>G66/12</f>
        <v>117.32833333333333</v>
      </c>
      <c r="H68" s="68">
        <f>G68/B34</f>
        <v>5.866416666666667</v>
      </c>
      <c r="I68" s="18"/>
    </row>
    <row r="69" spans="2:9" ht="15">
      <c r="B69" s="14"/>
      <c r="C69" s="25"/>
      <c r="D69" s="50" t="s">
        <v>51</v>
      </c>
      <c r="E69" s="50"/>
      <c r="F69" s="50"/>
      <c r="G69" s="56">
        <f>(G66/3)/12</f>
        <v>39.10944444444444</v>
      </c>
      <c r="H69" s="68">
        <f>G69/B34</f>
        <v>1.955472222222222</v>
      </c>
      <c r="I69" s="18"/>
    </row>
    <row r="70" spans="2:9" ht="15">
      <c r="B70" s="14"/>
      <c r="C70" s="25"/>
      <c r="D70" s="50" t="s">
        <v>52</v>
      </c>
      <c r="E70" s="50"/>
      <c r="F70" s="50"/>
      <c r="G70" s="56">
        <f>G66/12</f>
        <v>117.32833333333333</v>
      </c>
      <c r="H70" s="68">
        <f>G70/B34</f>
        <v>5.866416666666667</v>
      </c>
      <c r="I70" s="18"/>
    </row>
    <row r="71" spans="2:9" ht="15">
      <c r="B71" s="14"/>
      <c r="C71" s="25"/>
      <c r="D71" s="50" t="s">
        <v>53</v>
      </c>
      <c r="E71" s="50"/>
      <c r="F71" s="50"/>
      <c r="G71" s="56">
        <v>500</v>
      </c>
      <c r="H71" s="68">
        <f>G71/B34</f>
        <v>25</v>
      </c>
      <c r="I71" s="18"/>
    </row>
    <row r="72" spans="2:9" ht="15.75" thickBot="1">
      <c r="B72" s="14"/>
      <c r="C72" s="25"/>
      <c r="D72" s="73" t="s">
        <v>1</v>
      </c>
      <c r="E72" s="73"/>
      <c r="F72" s="73"/>
      <c r="G72" s="76">
        <f>SUM(G66:G71)</f>
        <v>2294.3413111111113</v>
      </c>
      <c r="H72" s="74"/>
      <c r="I72" s="18"/>
    </row>
    <row r="73" spans="2:9" ht="15.75" thickBot="1">
      <c r="B73" s="14"/>
      <c r="C73" s="91" t="s">
        <v>54</v>
      </c>
      <c r="D73" s="92"/>
      <c r="E73" s="92"/>
      <c r="F73" s="92"/>
      <c r="G73" s="92"/>
      <c r="H73" s="92"/>
      <c r="I73" s="93"/>
    </row>
    <row r="74" spans="2:9" ht="15.75" thickBot="1">
      <c r="B74" s="14"/>
      <c r="C74" s="91" t="s">
        <v>75</v>
      </c>
      <c r="D74" s="92"/>
      <c r="E74" s="92"/>
      <c r="F74" s="92"/>
      <c r="G74" s="92"/>
      <c r="H74" s="92"/>
      <c r="I74" s="93"/>
    </row>
    <row r="75" spans="2:9" ht="15">
      <c r="B75" s="14"/>
      <c r="C75" s="65" t="s">
        <v>55</v>
      </c>
      <c r="D75" s="16"/>
      <c r="E75" s="69"/>
      <c r="F75" s="16"/>
      <c r="G75" s="37">
        <f>SUM(G64+G72)</f>
        <v>5594.3085</v>
      </c>
      <c r="H75" s="38">
        <v>248.46</v>
      </c>
      <c r="I75" s="18"/>
    </row>
    <row r="76" spans="2:9" ht="15">
      <c r="B76" s="14"/>
      <c r="C76" s="65"/>
      <c r="D76" s="16"/>
      <c r="E76" s="69"/>
      <c r="F76" s="16"/>
      <c r="G76" s="37"/>
      <c r="H76" s="16"/>
      <c r="I76" s="18"/>
    </row>
    <row r="77" spans="2:9" ht="15">
      <c r="B77" s="14"/>
      <c r="C77" s="66" t="s">
        <v>28</v>
      </c>
      <c r="D77" s="16"/>
      <c r="E77" s="69"/>
      <c r="F77" s="16"/>
      <c r="G77" s="37">
        <f>G37+G44+G51+G55+G75+G53</f>
        <v>15180.867699999999</v>
      </c>
      <c r="H77" s="38">
        <f>H29+H37+H44+H51+H55+H75</f>
        <v>717.8053433333333</v>
      </c>
      <c r="I77" s="18"/>
    </row>
    <row r="78" spans="2:9" ht="15.75" thickBot="1">
      <c r="B78" s="41"/>
      <c r="C78" s="42"/>
      <c r="D78" s="43"/>
      <c r="E78" s="70"/>
      <c r="F78" s="43"/>
      <c r="G78" s="44"/>
      <c r="H78" s="43"/>
      <c r="I78" s="45"/>
    </row>
    <row r="79" spans="2:9" ht="15.75" thickBot="1">
      <c r="B79" s="25"/>
      <c r="C79" s="25"/>
      <c r="D79" s="16"/>
      <c r="E79" s="69"/>
      <c r="F79" s="16"/>
      <c r="G79" s="16"/>
      <c r="H79" s="16"/>
      <c r="I79" s="25"/>
    </row>
    <row r="80" spans="2:9" ht="6" customHeight="1">
      <c r="B80" s="9"/>
      <c r="C80" s="10"/>
      <c r="D80" s="11"/>
      <c r="E80" s="71"/>
      <c r="F80" s="11"/>
      <c r="G80" s="11"/>
      <c r="H80" s="11"/>
      <c r="I80" s="13"/>
    </row>
    <row r="81" spans="2:9" ht="15">
      <c r="B81" s="14"/>
      <c r="C81" s="72"/>
      <c r="D81" s="16"/>
      <c r="E81" s="69"/>
      <c r="F81" s="16"/>
      <c r="G81" s="16"/>
      <c r="H81" s="16"/>
      <c r="I81" s="18"/>
    </row>
    <row r="82" spans="2:9" ht="15">
      <c r="B82" s="14"/>
      <c r="C82" s="72" t="s">
        <v>29</v>
      </c>
      <c r="D82" s="16"/>
      <c r="E82" s="69"/>
      <c r="F82" s="16"/>
      <c r="G82" s="38">
        <v>650</v>
      </c>
      <c r="H82" s="38">
        <f>G82/B34</f>
        <v>32.5</v>
      </c>
      <c r="I82" s="18"/>
    </row>
    <row r="83" spans="2:9" ht="15.75" thickBot="1">
      <c r="B83" s="41"/>
      <c r="C83" s="42"/>
      <c r="D83" s="43"/>
      <c r="E83" s="70"/>
      <c r="F83" s="43"/>
      <c r="G83" s="43"/>
      <c r="H83" s="43"/>
      <c r="I83" s="45"/>
    </row>
    <row r="84" spans="2:9" ht="15">
      <c r="B84" s="4"/>
      <c r="C84" s="4"/>
      <c r="D84" s="5"/>
      <c r="E84" s="5"/>
      <c r="F84" s="5"/>
      <c r="G84" s="5"/>
      <c r="H84" s="5"/>
      <c r="I84" s="4"/>
    </row>
    <row r="85" spans="2:9" ht="4.5" customHeight="1" thickBot="1">
      <c r="B85" s="4"/>
      <c r="C85" s="4"/>
      <c r="D85" s="5"/>
      <c r="E85" s="5"/>
      <c r="F85" s="5"/>
      <c r="G85" s="5"/>
      <c r="H85" s="5"/>
      <c r="I85" s="4"/>
    </row>
    <row r="86" spans="2:9" ht="15">
      <c r="B86" s="9"/>
      <c r="C86" s="10"/>
      <c r="D86" s="11"/>
      <c r="E86" s="11"/>
      <c r="F86" s="11"/>
      <c r="G86" s="11"/>
      <c r="H86" s="11"/>
      <c r="I86" s="13"/>
    </row>
    <row r="87" spans="2:9" ht="15">
      <c r="B87" s="14"/>
      <c r="C87" s="72" t="s">
        <v>30</v>
      </c>
      <c r="D87" s="16"/>
      <c r="E87" s="16"/>
      <c r="F87" s="16"/>
      <c r="G87" s="38">
        <f>G29+G77+G82</f>
        <v>18627.639366666666</v>
      </c>
      <c r="H87" s="38">
        <f>H77+H82</f>
        <v>750.3053433333333</v>
      </c>
      <c r="I87" s="18"/>
    </row>
    <row r="88" spans="2:9" ht="15.75" thickBot="1">
      <c r="B88" s="41"/>
      <c r="C88" s="42"/>
      <c r="D88" s="43"/>
      <c r="E88" s="43"/>
      <c r="F88" s="43"/>
      <c r="G88" s="43"/>
      <c r="H88" s="43"/>
      <c r="I88" s="45"/>
    </row>
    <row r="89" spans="2:9" ht="15">
      <c r="B89" s="4"/>
      <c r="C89" s="4"/>
      <c r="D89" s="5"/>
      <c r="E89" s="5"/>
      <c r="F89" s="5"/>
      <c r="G89" s="5"/>
      <c r="H89" s="5"/>
      <c r="I89" s="4"/>
    </row>
    <row r="90" spans="2:9" ht="0.75" customHeight="1" thickBot="1">
      <c r="B90" s="4"/>
      <c r="C90" s="4"/>
      <c r="D90" s="5"/>
      <c r="E90" s="5"/>
      <c r="F90" s="5"/>
      <c r="G90" s="5"/>
      <c r="H90" s="5"/>
      <c r="I90" s="4"/>
    </row>
    <row r="91" spans="2:9" ht="15">
      <c r="B91" s="9"/>
      <c r="C91" s="10" t="s">
        <v>31</v>
      </c>
      <c r="D91" s="11"/>
      <c r="E91" s="11"/>
      <c r="F91" s="11"/>
      <c r="G91" s="11"/>
      <c r="H91" s="11"/>
      <c r="I91" s="13"/>
    </row>
    <row r="92" spans="2:9" ht="15">
      <c r="B92" s="14"/>
      <c r="C92" s="25" t="s">
        <v>35</v>
      </c>
      <c r="D92" s="53">
        <v>6</v>
      </c>
      <c r="E92" s="16" t="s">
        <v>45</v>
      </c>
      <c r="F92" s="16"/>
      <c r="G92" s="16"/>
      <c r="H92" s="16"/>
      <c r="I92" s="18"/>
    </row>
    <row r="93" spans="2:14" ht="15">
      <c r="B93" s="14"/>
      <c r="C93" s="25"/>
      <c r="D93" s="16"/>
      <c r="E93" s="16"/>
      <c r="F93" s="16"/>
      <c r="G93" s="16"/>
      <c r="H93" s="16"/>
      <c r="I93" s="18"/>
      <c r="N93" s="84"/>
    </row>
    <row r="94" spans="2:9" ht="15">
      <c r="B94" s="14"/>
      <c r="C94" s="25" t="s">
        <v>32</v>
      </c>
      <c r="D94" s="83">
        <v>10</v>
      </c>
      <c r="E94" s="16" t="s">
        <v>45</v>
      </c>
      <c r="F94" s="16"/>
      <c r="G94" s="16"/>
      <c r="H94" s="16"/>
      <c r="I94" s="18"/>
    </row>
    <row r="95" spans="2:9" ht="15">
      <c r="B95" s="14"/>
      <c r="C95" s="25"/>
      <c r="D95" s="53">
        <f>SUM(D92:D94)</f>
        <v>16</v>
      </c>
      <c r="E95" s="16" t="s">
        <v>45</v>
      </c>
      <c r="F95" s="16"/>
      <c r="G95" s="16"/>
      <c r="H95" s="16"/>
      <c r="I95" s="18"/>
    </row>
    <row r="96" spans="2:9" ht="15">
      <c r="B96" s="14"/>
      <c r="C96" s="25"/>
      <c r="D96" s="16"/>
      <c r="E96" s="16"/>
      <c r="F96" s="16"/>
      <c r="G96" s="16"/>
      <c r="H96" s="16"/>
      <c r="I96" s="18"/>
    </row>
    <row r="97" spans="2:9" ht="15">
      <c r="B97" s="14"/>
      <c r="C97" s="24" t="s">
        <v>43</v>
      </c>
      <c r="D97" s="16"/>
      <c r="E97" s="16"/>
      <c r="F97" s="16"/>
      <c r="G97" s="38">
        <f>G87/(1-(D95/100))</f>
        <v>22175.761150793653</v>
      </c>
      <c r="H97" s="38"/>
      <c r="I97" s="18"/>
    </row>
    <row r="98" spans="2:9" ht="15">
      <c r="B98" s="14"/>
      <c r="C98" s="25"/>
      <c r="D98" s="16"/>
      <c r="E98" s="16"/>
      <c r="F98" s="16"/>
      <c r="G98" s="38"/>
      <c r="H98" s="16"/>
      <c r="I98" s="18"/>
    </row>
    <row r="99" spans="2:9" ht="15">
      <c r="B99" s="14"/>
      <c r="C99" s="25" t="s">
        <v>33</v>
      </c>
      <c r="D99" s="16">
        <f>20*B35</f>
        <v>2200</v>
      </c>
      <c r="E99" s="16"/>
      <c r="F99" s="16"/>
      <c r="G99" s="38"/>
      <c r="H99" s="16"/>
      <c r="I99" s="18"/>
    </row>
    <row r="100" spans="2:10" ht="15">
      <c r="B100" s="14"/>
      <c r="C100" s="25" t="s">
        <v>76</v>
      </c>
      <c r="D100" s="16">
        <f>200*B35</f>
        <v>22000</v>
      </c>
      <c r="E100" s="16"/>
      <c r="F100" s="16"/>
      <c r="G100" s="38"/>
      <c r="H100" s="16"/>
      <c r="I100" s="18"/>
      <c r="J100" t="s">
        <v>56</v>
      </c>
    </row>
    <row r="101" spans="2:9" ht="14.25" customHeight="1">
      <c r="B101" s="14"/>
      <c r="C101" s="82" t="s">
        <v>34</v>
      </c>
      <c r="D101" s="78"/>
      <c r="E101" s="78"/>
      <c r="F101" s="78"/>
      <c r="G101" s="79">
        <f>G97/D99</f>
        <v>10.079891432178933</v>
      </c>
      <c r="H101" s="38"/>
      <c r="I101" s="18"/>
    </row>
    <row r="102" spans="2:9" ht="15" hidden="1">
      <c r="B102" s="14"/>
      <c r="C102" s="25"/>
      <c r="D102" s="16"/>
      <c r="E102" s="16"/>
      <c r="F102" s="16"/>
      <c r="G102" s="38"/>
      <c r="H102" s="16"/>
      <c r="I102" s="18"/>
    </row>
    <row r="103" spans="2:9" ht="15.75" thickBot="1">
      <c r="B103" s="41"/>
      <c r="C103" s="42"/>
      <c r="D103" s="43"/>
      <c r="E103" s="43"/>
      <c r="F103" s="43"/>
      <c r="G103" s="43"/>
      <c r="H103" s="43"/>
      <c r="I103" s="45"/>
    </row>
    <row r="104" spans="2:9" ht="15">
      <c r="B104" s="4"/>
      <c r="C104" s="4"/>
      <c r="D104" s="5"/>
      <c r="E104" s="5"/>
      <c r="F104" s="5"/>
      <c r="G104" s="5"/>
      <c r="H104" s="5"/>
      <c r="I104" s="4"/>
    </row>
    <row r="105" spans="2:9" ht="15">
      <c r="B105" s="4"/>
      <c r="C105" s="4"/>
      <c r="D105" s="5"/>
      <c r="E105" s="5"/>
      <c r="F105" s="5"/>
      <c r="G105" s="5"/>
      <c r="H105" s="5"/>
      <c r="I105" s="4"/>
    </row>
    <row r="106" ht="12.75">
      <c r="B106" s="89" t="s">
        <v>66</v>
      </c>
    </row>
    <row r="107" ht="12.75">
      <c r="B107" s="89"/>
    </row>
    <row r="108" ht="12.75">
      <c r="B108" s="89" t="s">
        <v>67</v>
      </c>
    </row>
    <row r="109" ht="12.75">
      <c r="B109" s="89" t="s">
        <v>68</v>
      </c>
    </row>
    <row r="110" ht="12.75">
      <c r="B110" s="89" t="s">
        <v>69</v>
      </c>
    </row>
    <row r="111" ht="12.75">
      <c r="B111" s="89"/>
    </row>
    <row r="112" ht="12.75">
      <c r="B112" s="89" t="s">
        <v>70</v>
      </c>
    </row>
    <row r="113" ht="12.75">
      <c r="B113" s="89"/>
    </row>
    <row r="114" ht="12.75">
      <c r="B114" s="89"/>
    </row>
    <row r="115" ht="12.75">
      <c r="B115" s="89"/>
    </row>
    <row r="116" ht="12.75">
      <c r="B116" s="89" t="s">
        <v>71</v>
      </c>
    </row>
    <row r="117" ht="12.75">
      <c r="B117" s="89" t="s">
        <v>72</v>
      </c>
    </row>
    <row r="118" ht="12.75">
      <c r="B118" s="89"/>
    </row>
    <row r="119" ht="12.75">
      <c r="B119" s="89" t="s">
        <v>73</v>
      </c>
    </row>
    <row r="120" ht="12.75">
      <c r="B120" s="90"/>
    </row>
    <row r="121" ht="12.75">
      <c r="B121" s="90"/>
    </row>
    <row r="122" ht="12.75">
      <c r="B122" s="89" t="s">
        <v>74</v>
      </c>
    </row>
  </sheetData>
  <sheetProtection selectLockedCells="1" selectUnlockedCells="1"/>
  <mergeCells count="7">
    <mergeCell ref="C74:I74"/>
    <mergeCell ref="B2:I2"/>
    <mergeCell ref="B3:I3"/>
    <mergeCell ref="B4:I4"/>
    <mergeCell ref="B5:I5"/>
    <mergeCell ref="B11:I11"/>
    <mergeCell ref="C73:I73"/>
  </mergeCells>
  <printOptions/>
  <pageMargins left="0.6692913385826772" right="0.7086614173228347" top="0.1968503937007874" bottom="0.1968503937007874" header="0" footer="0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C22" sqref="C22"/>
    </sheetView>
  </sheetViews>
  <sheetFormatPr defaultColWidth="9.140625" defaultRowHeight="12.75"/>
  <cols>
    <col min="2" max="2" width="69.57421875" style="0" bestFit="1" customWidth="1"/>
  </cols>
  <sheetData>
    <row r="1" spans="1:2" ht="13.5" thickBot="1">
      <c r="A1" s="85" t="s">
        <v>65</v>
      </c>
      <c r="B1" s="86" t="s">
        <v>57</v>
      </c>
    </row>
    <row r="2" spans="1:2" ht="51" customHeight="1" thickBot="1">
      <c r="A2" s="87">
        <v>1</v>
      </c>
      <c r="B2" s="88" t="s">
        <v>58</v>
      </c>
    </row>
    <row r="3" spans="1:2" ht="57" thickBot="1">
      <c r="A3" s="87">
        <v>2</v>
      </c>
      <c r="B3" s="88" t="s">
        <v>59</v>
      </c>
    </row>
    <row r="4" spans="1:2" ht="45.75" thickBot="1">
      <c r="A4" s="87">
        <v>3</v>
      </c>
      <c r="B4" s="88" t="s">
        <v>60</v>
      </c>
    </row>
    <row r="5" spans="1:2" ht="34.5" thickBot="1">
      <c r="A5" s="87">
        <v>4</v>
      </c>
      <c r="B5" s="88" t="s">
        <v>61</v>
      </c>
    </row>
    <row r="6" spans="1:2" ht="57" thickBot="1">
      <c r="A6" s="87">
        <v>5</v>
      </c>
      <c r="B6" s="88" t="s">
        <v>62</v>
      </c>
    </row>
    <row r="7" spans="1:2" ht="45.75" thickBot="1">
      <c r="A7" s="87">
        <v>6</v>
      </c>
      <c r="B7" s="88" t="s">
        <v>63</v>
      </c>
    </row>
    <row r="8" spans="1:2" ht="34.5" thickBot="1">
      <c r="A8" s="87">
        <v>7</v>
      </c>
      <c r="B8" s="88" t="s">
        <v>64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camila.spitzer</cp:lastModifiedBy>
  <cp:lastPrinted>2021-08-20T16:44:20Z</cp:lastPrinted>
  <dcterms:created xsi:type="dcterms:W3CDTF">2018-01-29T18:21:25Z</dcterms:created>
  <dcterms:modified xsi:type="dcterms:W3CDTF">2022-01-27T13:06:21Z</dcterms:modified>
  <cp:category/>
  <cp:version/>
  <cp:contentType/>
  <cp:contentStatus/>
</cp:coreProperties>
</file>